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2" windowWidth="18192" windowHeight="10836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'Cash-Flow-2023'!$B$1:$P$159</definedName>
    <definedName name="_xlnm.Print_Area" localSheetId="1">'Cash-Flow-2023-Leva'!$B$1:$P$171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<sst xmlns="http://schemas.openxmlformats.org/spreadsheetml/2006/main" count="673" uniqueCount="458">
  <si>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</si>
  <si>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</si>
  <si>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</si>
  <si>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</si>
  <si>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</si>
  <si>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</si>
  <si>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</si>
  <si>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</si>
  <si>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</si>
  <si>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</si>
  <si>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</si>
  <si>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</si>
  <si>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</si>
  <si>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</si>
  <si>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</si>
  <si>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</si>
  <si>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</si>
  <si>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</si>
  <si>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</si>
  <si>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</si>
  <si>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</si>
  <si>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</si>
  <si>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</si>
  <si>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</si>
  <si>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</si>
  <si>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</si>
  <si>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</si>
  <si>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</si>
  <si>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</si>
  <si>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</si>
  <si>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</si>
  <si>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</si>
  <si>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</si>
  <si>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</si>
  <si>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</si>
  <si>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</si>
  <si>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</si>
  <si>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</si>
  <si>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</si>
  <si>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</si>
  <si>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</si>
  <si>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</si>
  <si>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</si>
  <si>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</si>
  <si>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</si>
  <si>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</si>
  <si>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</si>
  <si>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</si>
  <si>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</si>
  <si>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</si>
  <si>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</si>
  <si>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</si>
  <si>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</si>
  <si>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</si>
  <si>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</si>
  <si>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</si>
  <si>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</si>
  <si>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</si>
  <si>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</si>
  <si>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</si>
  <si>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</si>
  <si>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</si>
  <si>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</si>
  <si>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</si>
  <si>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</si>
  <si>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</si>
  <si>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</si>
  <si>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</si>
  <si>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</si>
  <si>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</si>
  <si>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</si>
  <si>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</si>
  <si>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</si>
  <si>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</si>
  <si>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</si>
  <si>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</si>
  <si>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</si>
  <si>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</si>
  <si>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</si>
  <si>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</si>
  <si>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</si>
  <si>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</si>
  <si>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</si>
  <si>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</si>
  <si>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</si>
  <si>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</si>
  <si>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</si>
  <si>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</si>
  <si>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</si>
  <si>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</si>
  <si>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</si>
  <si>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</si>
  <si>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</si>
  <si>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</si>
  <si>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</si>
  <si>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</si>
  <si>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</si>
  <si>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</si>
  <si>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</si>
  <si>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</si>
  <si>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</si>
  <si>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</si>
  <si>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</si>
  <si>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</si>
  <si>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</si>
  <si>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</si>
  <si>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</si>
  <si>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</si>
  <si>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</si>
  <si>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</si>
  <si>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</si>
  <si>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</si>
  <si>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</si>
  <si>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</si>
  <si>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</si>
  <si>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</si>
  <si>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</si>
  <si>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</si>
  <si>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</si>
  <si>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</si>
  <si>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</si>
  <si>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</si>
  <si>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</si>
  <si>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</si>
  <si>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</si>
  <si>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</si>
  <si>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</si>
  <si>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</si>
  <si>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</si>
  <si>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</si>
  <si>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</si>
  <si>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</si>
  <si>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</si>
  <si>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</si>
  <si>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</si>
  <si>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</si>
  <si>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</si>
  <si>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</si>
  <si>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</si>
  <si>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</si>
  <si>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</si>
  <si>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</si>
  <si>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</si>
  <si>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</si>
  <si>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</si>
  <si>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</si>
  <si>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</si>
  <si>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</si>
  <si>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</si>
  <si>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</si>
  <si>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</si>
  <si>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</si>
  <si>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</si>
  <si>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</si>
  <si>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</si>
  <si>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</si>
  <si>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</si>
  <si>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</si>
  <si>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</si>
  <si>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</si>
  <si>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</si>
  <si>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</si>
  <si>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</si>
  <si>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</si>
  <si>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</si>
  <si>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</si>
  <si>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</si>
  <si>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</si>
  <si>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</si>
  <si>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</si>
  <si>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</si>
  <si>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</si>
  <si>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</si>
  <si>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</si>
  <si>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</si>
  <si>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</si>
  <si>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</si>
  <si>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</si>
  <si>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</si>
  <si>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</si>
  <si>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</si>
  <si>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</si>
  <si>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</si>
  <si>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</si>
  <si>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</si>
  <si>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</si>
  <si>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</si>
  <si>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</si>
  <si>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</si>
  <si>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</si>
  <si>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</si>
  <si>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</si>
  <si>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</si>
  <si>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</si>
  <si>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</si>
  <si>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</si>
  <si>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</si>
  <si>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</si>
  <si>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</si>
  <si>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</si>
  <si>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</si>
  <si>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</si>
  <si>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</si>
  <si>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</si>
  <si>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</si>
  <si>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</si>
  <si>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</si>
  <si>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</si>
  <si>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</si>
  <si>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</si>
  <si>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</si>
  <si>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</si>
  <si>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</si>
  <si>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</si>
  <si>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</si>
  <si>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</si>
  <si>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</si>
  <si>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</si>
  <si>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</si>
  <si>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</si>
  <si>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</si>
  <si>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</si>
  <si>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</si>
  <si>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</si>
  <si>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</si>
  <si>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</si>
  <si>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</si>
  <si>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</si>
  <si>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</si>
  <si>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</si>
  <si>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</si>
  <si>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</si>
  <si>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</si>
  <si>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</si>
  <si>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</si>
  <si>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</si>
  <si>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</si>
  <si>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</si>
  <si>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</si>
  <si>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</si>
  <si>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</si>
  <si>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</si>
  <si>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</si>
  <si>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</si>
  <si>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</si>
  <si>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</si>
  <si>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</si>
  <si>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</si>
  <si>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</si>
  <si>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</si>
  <si>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</si>
  <si>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</si>
  <si>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</si>
  <si>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</si>
  <si>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</si>
  <si>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</si>
  <si>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</si>
  <si>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</si>
  <si>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</si>
  <si>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</si>
  <si>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</si>
  <si>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</si>
  <si>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</si>
  <si>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</si>
  <si>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</si>
  <si>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</si>
  <si>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</si>
  <si>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</si>
  <si>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</si>
  <si>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</si>
  <si>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</si>
  <si>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</si>
  <si>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</si>
  <si>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</si>
  <si>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</si>
  <si>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</si>
  <si>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</si>
  <si>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</si>
  <si>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</si>
  <si>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</si>
  <si>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</si>
  <si>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</si>
  <si>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</si>
  <si>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</si>
  <si>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</si>
  <si>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</si>
  <si>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</si>
  <si>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</si>
  <si>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</si>
  <si>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</si>
  <si>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</si>
  <si>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</si>
  <si>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</si>
  <si>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</si>
  <si>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</si>
  <si>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</si>
  <si>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</si>
  <si>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</si>
  <si>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</si>
  <si>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</si>
  <si>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</si>
  <si>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</si>
  <si>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</si>
  <si>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</si>
  <si>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</si>
  <si>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</si>
  <si>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</si>
  <si>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</si>
  <si>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</si>
  <si>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</si>
  <si>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</si>
  <si>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</si>
  <si>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</si>
  <si>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</si>
  <si>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</si>
  <si>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</si>
  <si>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</si>
  <si>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</si>
  <si>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</si>
  <si>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</si>
  <si>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</si>
  <si>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</si>
  <si>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</si>
  <si>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</si>
  <si>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</si>
  <si>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</si>
  <si>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</si>
  <si>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</si>
  <si>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</si>
  <si>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</si>
  <si>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</si>
  <si>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</si>
  <si>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</si>
  <si>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</si>
  <si>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</si>
  <si>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</si>
  <si>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</si>
  <si>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</si>
  <si>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</si>
  <si>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</si>
  <si>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</si>
  <si>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</si>
  <si>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</si>
  <si>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</si>
  <si>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</si>
  <si>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</si>
  <si>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</si>
  <si>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</si>
  <si>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</si>
  <si>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</si>
  <si>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</si>
  <si>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</si>
  <si>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</si>
  <si>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</si>
  <si>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</si>
  <si>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</si>
  <si>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</si>
  <si>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</si>
  <si>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</si>
  <si>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</si>
  <si>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</si>
  <si>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</si>
  <si>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</si>
  <si>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</si>
  <si>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</si>
  <si>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</si>
  <si>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</si>
  <si>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</si>
  <si>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</si>
  <si>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</si>
  <si>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</si>
  <si>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</si>
  <si>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</si>
  <si>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</si>
  <si>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</si>
  <si>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</si>
  <si>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</si>
  <si>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</si>
  <si>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</si>
  <si>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</si>
  <si>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</si>
  <si>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</si>
  <si>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</si>
  <si>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</si>
  <si>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</si>
  <si>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</si>
  <si>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</si>
  <si>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</si>
  <si>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</si>
  <si>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</si>
  <si>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</si>
  <si>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</si>
  <si>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</si>
  <si>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</si>
  <si>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</si>
  <si>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</si>
  <si>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</si>
  <si>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</si>
  <si>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</si>
  <si>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</si>
  <si>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</si>
  <si>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</si>
  <si>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</si>
  <si>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</si>
  <si>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</si>
  <si>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</si>
  <si>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</si>
  <si>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</si>
  <si>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</si>
  <si>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</si>
  <si>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</si>
  <si>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</si>
  <si>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</si>
  <si>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</si>
  <si>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</si>
  <si>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</si>
  <si>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</si>
  <si>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</si>
  <si>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</si>
  <si>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</si>
  <si>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</si>
  <si>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</si>
  <si>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</si>
  <si>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</si>
  <si>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</si>
  <si>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</si>
  <si>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</si>
  <si>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</si>
  <si>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</si>
  <si>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</si>
  <si>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</si>
  <si>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</si>
  <si>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</si>
  <si>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</si>
  <si>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</si>
  <si>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</si>
  <si>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</si>
  <si>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</si>
  <si>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</si>
  <si>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</si>
  <si>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</si>
  <si>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</si>
  <si>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</si>
  <si>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</si>
  <si>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</si>
  <si>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</si>
  <si>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</si>
  <si>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</si>
  <si>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</si>
  <si>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</si>
  <si>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</si>
  <si>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</si>
  <si>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</si>
  <si>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</si>
  <si>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</si>
  <si>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 xml:space="preserve">НВУ "ВАСИЛ ЛЕВСКИ" ГР. ВЕЛИКО ТЪРНОВО </t>
  </si>
  <si>
    <t>подполковник Илия Христов</t>
  </si>
  <si>
    <t>бригаден генерал Иван Маламов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</si>
</sst>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b/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4" fillId="27" borderId="2" applyNumberFormat="0" applyAlignment="0" applyProtection="0"/>
    <xf numFmtId="0" fontId="135" fillId="28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0" borderId="3" applyNumberFormat="0" applyFill="0" applyAlignment="0" applyProtection="0"/>
    <xf numFmtId="0" fontId="138" fillId="0" borderId="4" applyNumberFormat="0" applyFill="0" applyAlignment="0" applyProtection="0"/>
    <xf numFmtId="0" fontId="139" fillId="0" borderId="5" applyNumberFormat="0" applyFill="0" applyAlignment="0" applyProtection="0"/>
    <xf numFmtId="0" fontId="1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0" fillId="29" borderId="6" applyNumberFormat="0" applyAlignment="0" applyProtection="0"/>
    <xf numFmtId="0" fontId="141" fillId="29" borderId="2" applyNumberFormat="0" applyAlignment="0" applyProtection="0"/>
    <xf numFmtId="0" fontId="142" fillId="30" borderId="7" applyNumberFormat="0" applyAlignment="0" applyProtection="0"/>
    <xf numFmtId="0" fontId="143" fillId="31" borderId="0" applyNumberFormat="0" applyBorder="0" applyAlignment="0" applyProtection="0"/>
    <xf numFmtId="0" fontId="144" fillId="32" borderId="0" applyNumberFormat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8" fillId="0" borderId="8" applyNumberFormat="0" applyFill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82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1" applyNumberFormat="1" applyFont="1" applyFill="1" applyAlignment="1" applyProtection="1">
      <alignment/>
      <protection/>
    </xf>
    <xf numFmtId="38" fontId="9" fillId="26" borderId="0" xfId="41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1" fillId="26" borderId="0" xfId="38" applyFont="1" applyFill="1" applyAlignment="1" applyProtection="1">
      <alignment horizontal="right"/>
      <protection/>
    </xf>
    <xf numFmtId="0" fontId="152" fillId="26" borderId="0" xfId="38" applyFont="1" applyFill="1" applyBorder="1" applyAlignment="1" applyProtection="1">
      <alignment horizontal="center"/>
      <protection/>
    </xf>
    <xf numFmtId="174" fontId="153" fillId="26" borderId="0" xfId="41" applyNumberFormat="1" applyFont="1" applyFill="1" applyAlignment="1" applyProtection="1">
      <alignment/>
      <protection/>
    </xf>
    <xf numFmtId="0" fontId="151" fillId="26" borderId="0" xfId="33" applyFont="1" applyFill="1" applyAlignment="1" applyProtection="1" quotePrefix="1">
      <alignment/>
      <protection/>
    </xf>
    <xf numFmtId="0" fontId="153" fillId="35" borderId="0" xfId="40" applyFont="1" applyFill="1" applyAlignment="1" applyProtection="1">
      <alignment horizontal="left"/>
      <protection/>
    </xf>
    <xf numFmtId="0" fontId="13" fillId="26" borderId="0" xfId="40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1" applyNumberFormat="1" applyFont="1" applyFill="1" applyAlignment="1" applyProtection="1">
      <alignment/>
      <protection/>
    </xf>
    <xf numFmtId="38" fontId="9" fillId="33" borderId="0" xfId="41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0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20" fillId="37" borderId="0" xfId="33" applyFont="1" applyFill="1" applyProtection="1">
      <alignment/>
      <protection/>
    </xf>
    <xf numFmtId="0" fontId="21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 applyProtection="1">
      <alignment vertical="center"/>
      <protection/>
    </xf>
    <xf numFmtId="0" fontId="21" fillId="37" borderId="0" xfId="33" applyFont="1" applyFill="1" applyBorder="1" applyAlignment="1">
      <alignment horizontal="center" vertical="center"/>
      <protection/>
    </xf>
    <xf numFmtId="4" fontId="20" fillId="37" borderId="0" xfId="33" applyNumberFormat="1" applyFont="1" applyFill="1" applyAlignment="1" applyProtection="1">
      <alignment vertical="center"/>
      <protection/>
    </xf>
    <xf numFmtId="4" fontId="20" fillId="0" borderId="0" xfId="33" applyNumberFormat="1" applyFont="1" applyFill="1" applyAlignment="1" applyProtection="1">
      <alignment vertical="center"/>
      <protection/>
    </xf>
    <xf numFmtId="0" fontId="20" fillId="0" borderId="0" xfId="33" applyFont="1" applyFill="1" applyBorder="1" applyAlignment="1" applyProtection="1">
      <alignment vertical="center"/>
      <protection/>
    </xf>
    <xf numFmtId="0" fontId="20" fillId="0" borderId="0" xfId="33" applyFont="1" applyFill="1" applyProtection="1">
      <alignment/>
      <protection/>
    </xf>
    <xf numFmtId="0" fontId="20" fillId="37" borderId="0" xfId="33" applyFont="1" applyFill="1">
      <alignment/>
      <protection/>
    </xf>
    <xf numFmtId="0" fontId="20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75" fontId="8" fillId="38" borderId="0" xfId="33" applyNumberFormat="1" applyFont="1" applyFill="1" applyBorder="1" applyAlignment="1">
      <alignment horizontal="right"/>
      <protection/>
    </xf>
    <xf numFmtId="0" fontId="22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16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3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153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80" fontId="154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55" fillId="26" borderId="0" xfId="0" applyFont="1" applyFill="1" applyBorder="1" applyAlignment="1" applyProtection="1">
      <alignment/>
      <protection/>
    </xf>
    <xf numFmtId="0" fontId="9" fillId="38" borderId="23" xfId="33" applyFont="1" applyFill="1" applyBorder="1">
      <alignment/>
      <protection/>
    </xf>
    <xf numFmtId="175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4" xfId="33" applyFont="1" applyFill="1" applyBorder="1">
      <alignment/>
      <protection/>
    </xf>
    <xf numFmtId="0" fontId="153" fillId="40" borderId="25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6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1" applyNumberFormat="1" applyFont="1" applyFill="1" applyAlignment="1" applyProtection="1">
      <alignment/>
      <protection/>
    </xf>
    <xf numFmtId="182" fontId="14" fillId="37" borderId="0" xfId="40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57" fillId="41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26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40" applyFont="1" applyFill="1" applyProtection="1">
      <alignment/>
      <protection/>
    </xf>
    <xf numFmtId="0" fontId="155" fillId="33" borderId="0" xfId="0" applyFont="1" applyFill="1" applyBorder="1" applyAlignment="1" applyProtection="1">
      <alignment/>
      <protection/>
    </xf>
    <xf numFmtId="0" fontId="8" fillId="33" borderId="0" xfId="40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2" fillId="26" borderId="27" xfId="0" applyNumberFormat="1" applyFont="1" applyFill="1" applyBorder="1" applyAlignment="1" applyProtection="1">
      <alignment horizontal="center"/>
      <protection/>
    </xf>
    <xf numFmtId="174" fontId="12" fillId="26" borderId="27" xfId="0" applyNumberFormat="1" applyFont="1" applyFill="1" applyBorder="1" applyAlignment="1" applyProtection="1">
      <alignment horizontal="center"/>
      <protection/>
    </xf>
    <xf numFmtId="174" fontId="32" fillId="42" borderId="27" xfId="0" applyNumberFormat="1" applyFont="1" applyFill="1" applyBorder="1" applyAlignment="1" applyProtection="1">
      <alignment horizontal="center"/>
      <protection locked="0"/>
    </xf>
    <xf numFmtId="0" fontId="2" fillId="26" borderId="28" xfId="0" applyFont="1" applyFill="1" applyBorder="1" applyAlignment="1" applyProtection="1">
      <alignment horizontal="right"/>
      <protection/>
    </xf>
    <xf numFmtId="0" fontId="11" fillId="26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0" fontId="158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1" applyNumberFormat="1" applyFont="1" applyFill="1" applyBorder="1" applyAlignment="1" applyProtection="1">
      <alignment/>
      <protection/>
    </xf>
    <xf numFmtId="38" fontId="8" fillId="33" borderId="0" xfId="41" applyNumberFormat="1" applyFont="1" applyFill="1" applyBorder="1" applyAlignment="1" applyProtection="1">
      <alignment/>
      <protection/>
    </xf>
    <xf numFmtId="38" fontId="8" fillId="43" borderId="0" xfId="41" applyNumberFormat="1" applyFont="1" applyFill="1" applyBorder="1" applyAlignment="1" applyProtection="1">
      <alignment/>
      <protection/>
    </xf>
    <xf numFmtId="38" fontId="9" fillId="43" borderId="0" xfId="41" applyNumberFormat="1" applyFont="1" applyFill="1" applyBorder="1" applyAlignment="1" applyProtection="1">
      <alignment/>
      <protection/>
    </xf>
    <xf numFmtId="38" fontId="15" fillId="38" borderId="30" xfId="41" applyNumberFormat="1" applyFont="1" applyFill="1" applyBorder="1" applyAlignment="1" applyProtection="1">
      <alignment/>
      <protection/>
    </xf>
    <xf numFmtId="38" fontId="8" fillId="33" borderId="30" xfId="41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41" applyNumberFormat="1" applyFont="1" applyFill="1" applyBorder="1" applyAlignment="1" applyProtection="1">
      <alignment/>
      <protection/>
    </xf>
    <xf numFmtId="38" fontId="9" fillId="43" borderId="30" xfId="41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180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41" applyNumberFormat="1" applyFont="1" applyFill="1" applyBorder="1" applyAlignment="1" applyProtection="1">
      <alignment/>
      <protection/>
    </xf>
    <xf numFmtId="38" fontId="15" fillId="33" borderId="30" xfId="41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174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41" applyNumberFormat="1" applyFont="1" applyFill="1" applyBorder="1" applyAlignment="1" applyProtection="1">
      <alignment/>
      <protection/>
    </xf>
    <xf numFmtId="38" fontId="8" fillId="44" borderId="43" xfId="41" applyNumberFormat="1" applyFont="1" applyFill="1" applyBorder="1" applyAlignment="1" applyProtection="1">
      <alignment/>
      <protection/>
    </xf>
    <xf numFmtId="38" fontId="8" fillId="44" borderId="44" xfId="41" applyNumberFormat="1" applyFont="1" applyFill="1" applyBorder="1" applyAlignment="1" applyProtection="1">
      <alignment/>
      <protection/>
    </xf>
    <xf numFmtId="38" fontId="8" fillId="45" borderId="42" xfId="41" applyNumberFormat="1" applyFont="1" applyFill="1" applyBorder="1" applyAlignment="1" applyProtection="1">
      <alignment/>
      <protection/>
    </xf>
    <xf numFmtId="38" fontId="8" fillId="45" borderId="43" xfId="41" applyNumberFormat="1" applyFont="1" applyFill="1" applyBorder="1" applyAlignment="1" applyProtection="1">
      <alignment/>
      <protection/>
    </xf>
    <xf numFmtId="38" fontId="8" fillId="45" borderId="44" xfId="41" applyNumberFormat="1" applyFont="1" applyFill="1" applyBorder="1" applyAlignment="1" applyProtection="1">
      <alignment/>
      <protection/>
    </xf>
    <xf numFmtId="38" fontId="8" fillId="33" borderId="45" xfId="41" applyNumberFormat="1" applyFont="1" applyFill="1" applyBorder="1" applyAlignment="1" applyProtection="1">
      <alignment/>
      <protection/>
    </xf>
    <xf numFmtId="38" fontId="8" fillId="33" borderId="46" xfId="41" applyNumberFormat="1" applyFont="1" applyFill="1" applyBorder="1" applyAlignment="1" applyProtection="1">
      <alignment/>
      <protection/>
    </xf>
    <xf numFmtId="38" fontId="9" fillId="33" borderId="47" xfId="41" applyNumberFormat="1" applyFont="1" applyFill="1" applyBorder="1" applyAlignment="1" applyProtection="1">
      <alignment/>
      <protection/>
    </xf>
    <xf numFmtId="38" fontId="9" fillId="33" borderId="48" xfId="41" applyNumberFormat="1" applyFont="1" applyFill="1" applyBorder="1" applyAlignment="1" applyProtection="1">
      <alignment/>
      <protection/>
    </xf>
    <xf numFmtId="38" fontId="9" fillId="33" borderId="49" xfId="41" applyNumberFormat="1" applyFont="1" applyFill="1" applyBorder="1" applyAlignment="1" applyProtection="1">
      <alignment/>
      <protection/>
    </xf>
    <xf numFmtId="38" fontId="9" fillId="33" borderId="50" xfId="41" applyNumberFormat="1" applyFont="1" applyFill="1" applyBorder="1" applyAlignment="1" applyProtection="1">
      <alignment/>
      <protection/>
    </xf>
    <xf numFmtId="38" fontId="9" fillId="33" borderId="45" xfId="41" applyNumberFormat="1" applyFont="1" applyFill="1" applyBorder="1" applyAlignment="1" applyProtection="1">
      <alignment/>
      <protection/>
    </xf>
    <xf numFmtId="38" fontId="9" fillId="33" borderId="46" xfId="41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3" fillId="43" borderId="53" xfId="41" applyNumberFormat="1" applyFont="1" applyFill="1" applyBorder="1" applyAlignment="1" applyProtection="1">
      <alignment/>
      <protection/>
    </xf>
    <xf numFmtId="38" fontId="23" fillId="43" borderId="54" xfId="41" applyNumberFormat="1" applyFont="1" applyFill="1" applyBorder="1" applyAlignment="1" applyProtection="1">
      <alignment/>
      <protection/>
    </xf>
    <xf numFmtId="38" fontId="23" fillId="43" borderId="47" xfId="41" applyNumberFormat="1" applyFont="1" applyFill="1" applyBorder="1" applyAlignment="1" applyProtection="1">
      <alignment/>
      <protection/>
    </xf>
    <xf numFmtId="38" fontId="23" fillId="43" borderId="48" xfId="41" applyNumberFormat="1" applyFont="1" applyFill="1" applyBorder="1" applyAlignment="1" applyProtection="1">
      <alignment/>
      <protection/>
    </xf>
    <xf numFmtId="38" fontId="23" fillId="43" borderId="49" xfId="41" applyNumberFormat="1" applyFont="1" applyFill="1" applyBorder="1" applyAlignment="1" applyProtection="1">
      <alignment/>
      <protection/>
    </xf>
    <xf numFmtId="38" fontId="23" fillId="43" borderId="50" xfId="41" applyNumberFormat="1" applyFont="1" applyFill="1" applyBorder="1" applyAlignment="1" applyProtection="1">
      <alignment/>
      <protection/>
    </xf>
    <xf numFmtId="38" fontId="8" fillId="33" borderId="55" xfId="41" applyNumberFormat="1" applyFont="1" applyFill="1" applyBorder="1" applyAlignment="1" applyProtection="1">
      <alignment/>
      <protection/>
    </xf>
    <xf numFmtId="38" fontId="8" fillId="33" borderId="19" xfId="41" applyNumberFormat="1" applyFont="1" applyFill="1" applyBorder="1" applyAlignment="1" applyProtection="1">
      <alignment/>
      <protection/>
    </xf>
    <xf numFmtId="38" fontId="8" fillId="33" borderId="52" xfId="41" applyNumberFormat="1" applyFont="1" applyFill="1" applyBorder="1" applyAlignment="1" applyProtection="1">
      <alignment/>
      <protection/>
    </xf>
    <xf numFmtId="38" fontId="23" fillId="43" borderId="43" xfId="41" applyNumberFormat="1" applyFont="1" applyFill="1" applyBorder="1" applyAlignment="1" applyProtection="1">
      <alignment/>
      <protection/>
    </xf>
    <xf numFmtId="38" fontId="23" fillId="43" borderId="44" xfId="41" applyNumberFormat="1" applyFont="1" applyFill="1" applyBorder="1" applyAlignment="1" applyProtection="1">
      <alignment/>
      <protection/>
    </xf>
    <xf numFmtId="38" fontId="9" fillId="46" borderId="56" xfId="41" applyNumberFormat="1" applyFont="1" applyFill="1" applyBorder="1" applyAlignment="1" applyProtection="1">
      <alignment/>
      <protection/>
    </xf>
    <xf numFmtId="38" fontId="9" fillId="46" borderId="57" xfId="41" applyNumberFormat="1" applyFont="1" applyFill="1" applyBorder="1" applyAlignment="1" applyProtection="1">
      <alignment/>
      <protection/>
    </xf>
    <xf numFmtId="38" fontId="9" fillId="33" borderId="56" xfId="41" applyNumberFormat="1" applyFont="1" applyFill="1" applyBorder="1" applyAlignment="1" applyProtection="1">
      <alignment/>
      <protection/>
    </xf>
    <xf numFmtId="38" fontId="9" fillId="33" borderId="57" xfId="41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41" applyNumberFormat="1" applyFont="1" applyFill="1" applyBorder="1" applyAlignment="1" applyProtection="1">
      <alignment/>
      <protection/>
    </xf>
    <xf numFmtId="38" fontId="9" fillId="33" borderId="58" xfId="41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26" borderId="43" xfId="0" applyFont="1" applyFill="1" applyBorder="1" applyAlignment="1" applyProtection="1">
      <alignment horizontal="left"/>
      <protection/>
    </xf>
    <xf numFmtId="183" fontId="159" fillId="33" borderId="27" xfId="0" applyNumberFormat="1" applyFont="1" applyFill="1" applyBorder="1" applyAlignment="1" applyProtection="1">
      <alignment horizontal="center"/>
      <protection locked="0"/>
    </xf>
    <xf numFmtId="183" fontId="159" fillId="33" borderId="45" xfId="0" applyNumberFormat="1" applyFont="1" applyFill="1" applyBorder="1" applyAlignment="1" applyProtection="1">
      <alignment horizontal="center"/>
      <protection/>
    </xf>
    <xf numFmtId="0" fontId="3" fillId="26" borderId="43" xfId="0" applyFont="1" applyFill="1" applyBorder="1" applyAlignment="1" applyProtection="1">
      <alignment horizontal="right"/>
      <protection/>
    </xf>
    <xf numFmtId="38" fontId="9" fillId="33" borderId="59" xfId="41" applyNumberFormat="1" applyFont="1" applyFill="1" applyBorder="1" applyAlignment="1" applyProtection="1">
      <alignment/>
      <protection/>
    </xf>
    <xf numFmtId="38" fontId="9" fillId="33" borderId="60" xfId="41" applyNumberFormat="1" applyFont="1" applyFill="1" applyBorder="1" applyAlignment="1" applyProtection="1">
      <alignment/>
      <protection/>
    </xf>
    <xf numFmtId="38" fontId="15" fillId="33" borderId="61" xfId="41" applyNumberFormat="1" applyFont="1" applyFill="1" applyBorder="1" applyAlignment="1" applyProtection="1">
      <alignment/>
      <protection/>
    </xf>
    <xf numFmtId="38" fontId="8" fillId="33" borderId="62" xfId="41" applyNumberFormat="1" applyFont="1" applyFill="1" applyBorder="1" applyAlignment="1" applyProtection="1">
      <alignment/>
      <protection/>
    </xf>
    <xf numFmtId="38" fontId="8" fillId="33" borderId="61" xfId="41" applyNumberFormat="1" applyFont="1" applyFill="1" applyBorder="1" applyAlignment="1" applyProtection="1">
      <alignment/>
      <protection/>
    </xf>
    <xf numFmtId="38" fontId="9" fillId="33" borderId="62" xfId="41" applyNumberFormat="1" applyFont="1" applyFill="1" applyBorder="1" applyAlignment="1" applyProtection="1">
      <alignment/>
      <protection/>
    </xf>
    <xf numFmtId="38" fontId="8" fillId="43" borderId="55" xfId="41" applyNumberFormat="1" applyFont="1" applyFill="1" applyBorder="1" applyAlignment="1" applyProtection="1">
      <alignment/>
      <protection/>
    </xf>
    <xf numFmtId="38" fontId="9" fillId="43" borderId="62" xfId="41" applyNumberFormat="1" applyFont="1" applyFill="1" applyBorder="1" applyAlignment="1" applyProtection="1">
      <alignment/>
      <protection/>
    </xf>
    <xf numFmtId="38" fontId="9" fillId="43" borderId="59" xfId="41" applyNumberFormat="1" applyFont="1" applyFill="1" applyBorder="1" applyAlignment="1" applyProtection="1">
      <alignment/>
      <protection/>
    </xf>
    <xf numFmtId="38" fontId="9" fillId="43" borderId="63" xfId="41" applyNumberFormat="1" applyFont="1" applyFill="1" applyBorder="1" applyAlignment="1" applyProtection="1">
      <alignment/>
      <protection/>
    </xf>
    <xf numFmtId="38" fontId="23" fillId="43" borderId="51" xfId="41" applyNumberFormat="1" applyFont="1" applyFill="1" applyBorder="1" applyAlignment="1" applyProtection="1">
      <alignment/>
      <protection/>
    </xf>
    <xf numFmtId="38" fontId="23" fillId="43" borderId="59" xfId="41" applyNumberFormat="1" applyFont="1" applyFill="1" applyBorder="1" applyAlignment="1" applyProtection="1">
      <alignment/>
      <protection/>
    </xf>
    <xf numFmtId="38" fontId="23" fillId="43" borderId="60" xfId="41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3" fillId="43" borderId="42" xfId="41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41" applyNumberFormat="1" applyFont="1" applyFill="1" applyBorder="1" applyAlignment="1" applyProtection="1">
      <alignment/>
      <protection/>
    </xf>
    <xf numFmtId="38" fontId="160" fillId="46" borderId="63" xfId="41" applyNumberFormat="1" applyFont="1" applyFill="1" applyBorder="1" applyAlignment="1" applyProtection="1">
      <alignment/>
      <protection/>
    </xf>
    <xf numFmtId="38" fontId="9" fillId="33" borderId="63" xfId="41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4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1" xfId="0" applyNumberFormat="1" applyFont="1" applyFill="1" applyBorder="1" applyAlignment="1" applyProtection="1">
      <alignment/>
      <protection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43" borderId="70" xfId="0" applyNumberFormat="1" applyFont="1" applyFill="1" applyBorder="1" applyAlignment="1" applyProtection="1">
      <alignment/>
      <protection/>
    </xf>
    <xf numFmtId="184" fontId="4" fillId="43" borderId="70" xfId="0" applyNumberFormat="1" applyFont="1" applyFill="1" applyBorder="1" applyAlignment="1" applyProtection="1">
      <alignment/>
      <protection/>
    </xf>
    <xf numFmtId="184" fontId="3" fillId="43" borderId="72" xfId="0" applyNumberFormat="1" applyFont="1" applyFill="1" applyBorder="1" applyAlignment="1" applyProtection="1">
      <alignment/>
      <protection/>
    </xf>
    <xf numFmtId="184" fontId="4" fillId="43" borderId="72" xfId="0" applyNumberFormat="1" applyFont="1" applyFill="1" applyBorder="1" applyAlignment="1" applyProtection="1">
      <alignment/>
      <protection/>
    </xf>
    <xf numFmtId="184" fontId="3" fillId="43" borderId="73" xfId="0" applyNumberFormat="1" applyFont="1" applyFill="1" applyBorder="1" applyAlignment="1" applyProtection="1">
      <alignment/>
      <protection/>
    </xf>
    <xf numFmtId="184" fontId="4" fillId="43" borderId="73" xfId="0" applyNumberFormat="1" applyFont="1" applyFill="1" applyBorder="1" applyAlignment="1" applyProtection="1">
      <alignment/>
      <protection/>
    </xf>
    <xf numFmtId="184" fontId="3" fillId="43" borderId="74" xfId="0" applyNumberFormat="1" applyFont="1" applyFill="1" applyBorder="1" applyAlignment="1" applyProtection="1">
      <alignment/>
      <protection/>
    </xf>
    <xf numFmtId="184" fontId="4" fillId="43" borderId="74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2" fillId="43" borderId="75" xfId="0" applyNumberFormat="1" applyFont="1" applyFill="1" applyBorder="1" applyAlignment="1" applyProtection="1">
      <alignment/>
      <protection locked="0"/>
    </xf>
    <xf numFmtId="184" fontId="12" fillId="43" borderId="75" xfId="0" applyNumberFormat="1" applyFont="1" applyFill="1" applyBorder="1" applyAlignment="1" applyProtection="1">
      <alignment/>
      <protection locked="0"/>
    </xf>
    <xf numFmtId="184" fontId="32" fillId="43" borderId="73" xfId="0" applyNumberFormat="1" applyFont="1" applyFill="1" applyBorder="1" applyAlignment="1" applyProtection="1">
      <alignment/>
      <protection locked="0"/>
    </xf>
    <xf numFmtId="184" fontId="12" fillId="43" borderId="73" xfId="0" applyNumberFormat="1" applyFont="1" applyFill="1" applyBorder="1" applyAlignment="1" applyProtection="1">
      <alignment/>
      <protection locked="0"/>
    </xf>
    <xf numFmtId="184" fontId="32" fillId="43" borderId="76" xfId="0" applyNumberFormat="1" applyFont="1" applyFill="1" applyBorder="1" applyAlignment="1" applyProtection="1">
      <alignment/>
      <protection locked="0"/>
    </xf>
    <xf numFmtId="184" fontId="12" fillId="43" borderId="76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" fillId="39" borderId="77" xfId="0" applyNumberFormat="1" applyFont="1" applyFill="1" applyBorder="1" applyAlignment="1" applyProtection="1">
      <alignment/>
      <protection/>
    </xf>
    <xf numFmtId="184" fontId="4" fillId="39" borderId="77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45" borderId="10" xfId="0" applyNumberFormat="1" applyFont="1" applyFill="1" applyBorder="1" applyAlignment="1" applyProtection="1">
      <alignment/>
      <protection/>
    </xf>
    <xf numFmtId="184" fontId="4" fillId="45" borderId="10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2" fillId="43" borderId="78" xfId="0" applyNumberFormat="1" applyFont="1" applyFill="1" applyBorder="1" applyAlignment="1" applyProtection="1">
      <alignment/>
      <protection locked="0"/>
    </xf>
    <xf numFmtId="184" fontId="12" fillId="43" borderId="78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5" borderId="77" xfId="0" applyNumberFormat="1" applyFont="1" applyFill="1" applyBorder="1" applyAlignment="1" applyProtection="1">
      <alignment/>
      <protection/>
    </xf>
    <xf numFmtId="184" fontId="4" fillId="5" borderId="77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3" fillId="46" borderId="74" xfId="0" applyNumberFormat="1" applyFont="1" applyFill="1" applyBorder="1" applyAlignment="1" applyProtection="1">
      <alignment/>
      <protection/>
    </xf>
    <xf numFmtId="184" fontId="4" fillId="46" borderId="74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32" fillId="43" borderId="75" xfId="0" applyNumberFormat="1" applyFont="1" applyFill="1" applyBorder="1" applyAlignment="1" applyProtection="1">
      <alignment/>
      <protection/>
    </xf>
    <xf numFmtId="184" fontId="12" fillId="43" borderId="75" xfId="0" applyNumberFormat="1" applyFont="1" applyFill="1" applyBorder="1" applyAlignment="1" applyProtection="1">
      <alignment/>
      <protection/>
    </xf>
    <xf numFmtId="184" fontId="32" fillId="43" borderId="73" xfId="0" applyNumberFormat="1" applyFont="1" applyFill="1" applyBorder="1" applyAlignment="1" applyProtection="1">
      <alignment/>
      <protection/>
    </xf>
    <xf numFmtId="184" fontId="12" fillId="43" borderId="73" xfId="0" applyNumberFormat="1" applyFont="1" applyFill="1" applyBorder="1" applyAlignment="1" applyProtection="1">
      <alignment/>
      <protection/>
    </xf>
    <xf numFmtId="184" fontId="32" fillId="43" borderId="76" xfId="0" applyNumberFormat="1" applyFont="1" applyFill="1" applyBorder="1" applyAlignment="1" applyProtection="1">
      <alignment/>
      <protection/>
    </xf>
    <xf numFmtId="184" fontId="12" fillId="43" borderId="76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2" fillId="43" borderId="78" xfId="0" applyNumberFormat="1" applyFont="1" applyFill="1" applyBorder="1" applyAlignment="1" applyProtection="1">
      <alignment/>
      <protection/>
    </xf>
    <xf numFmtId="184" fontId="12" fillId="43" borderId="78" xfId="0" applyNumberFormat="1" applyFont="1" applyFill="1" applyBorder="1" applyAlignment="1" applyProtection="1">
      <alignment/>
      <protection/>
    </xf>
    <xf numFmtId="0" fontId="161" fillId="48" borderId="0" xfId="0" applyFont="1" applyFill="1" applyAlignment="1" applyProtection="1" quotePrefix="1">
      <alignment horizontal="center"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1" applyNumberFormat="1" applyFont="1" applyFill="1" applyBorder="1" applyAlignment="1" applyProtection="1">
      <alignment horizontal="left"/>
      <protection/>
    </xf>
    <xf numFmtId="38" fontId="8" fillId="33" borderId="0" xfId="41" applyNumberFormat="1" applyFont="1" applyFill="1" applyBorder="1" applyAlignment="1" applyProtection="1">
      <alignment horizontal="left"/>
      <protection/>
    </xf>
    <xf numFmtId="0" fontId="10" fillId="33" borderId="42" xfId="36" applyFont="1" applyFill="1" applyBorder="1" applyAlignment="1" applyProtection="1" quotePrefix="1">
      <alignment horizontal="left"/>
      <protection/>
    </xf>
    <xf numFmtId="0" fontId="10" fillId="33" borderId="43" xfId="36" applyFont="1" applyFill="1" applyBorder="1" applyAlignment="1" applyProtection="1" quotePrefix="1">
      <alignment horizontal="left"/>
      <protection/>
    </xf>
    <xf numFmtId="0" fontId="10" fillId="33" borderId="44" xfId="36" applyFont="1" applyFill="1" applyBorder="1" applyAlignment="1" applyProtection="1" quotePrefix="1">
      <alignment horizontal="left"/>
      <protection/>
    </xf>
    <xf numFmtId="0" fontId="3" fillId="33" borderId="51" xfId="36" applyFont="1" applyFill="1" applyBorder="1" applyAlignment="1" applyProtection="1">
      <alignment horizontal="center"/>
      <protection/>
    </xf>
    <xf numFmtId="0" fontId="3" fillId="33" borderId="53" xfId="36" applyFont="1" applyFill="1" applyBorder="1" applyAlignment="1" applyProtection="1">
      <alignment horizontal="center"/>
      <protection/>
    </xf>
    <xf numFmtId="0" fontId="3" fillId="33" borderId="54" xfId="36" applyFont="1" applyFill="1" applyBorder="1" applyAlignment="1" applyProtection="1">
      <alignment horizontal="center"/>
      <protection/>
    </xf>
    <xf numFmtId="38" fontId="8" fillId="43" borderId="55" xfId="41" applyNumberFormat="1" applyFont="1" applyFill="1" applyBorder="1" applyAlignment="1" applyProtection="1">
      <alignment horizontal="center"/>
      <protection/>
    </xf>
    <xf numFmtId="38" fontId="8" fillId="43" borderId="19" xfId="41" applyNumberFormat="1" applyFont="1" applyFill="1" applyBorder="1" applyAlignment="1" applyProtection="1">
      <alignment horizontal="center"/>
      <protection/>
    </xf>
    <xf numFmtId="38" fontId="8" fillId="43" borderId="52" xfId="41" applyNumberFormat="1" applyFont="1" applyFill="1" applyBorder="1" applyAlignment="1" applyProtection="1">
      <alignment horizontal="center"/>
      <protection/>
    </xf>
    <xf numFmtId="38" fontId="9" fillId="43" borderId="62" xfId="41" applyNumberFormat="1" applyFont="1" applyFill="1" applyBorder="1" applyAlignment="1" applyProtection="1">
      <alignment horizontal="center"/>
      <protection/>
    </xf>
    <xf numFmtId="38" fontId="9" fillId="43" borderId="45" xfId="41" applyNumberFormat="1" applyFont="1" applyFill="1" applyBorder="1" applyAlignment="1" applyProtection="1">
      <alignment horizontal="center"/>
      <protection/>
    </xf>
    <xf numFmtId="38" fontId="9" fillId="43" borderId="46" xfId="41" applyNumberFormat="1" applyFont="1" applyFill="1" applyBorder="1" applyAlignment="1" applyProtection="1">
      <alignment horizontal="center"/>
      <protection/>
    </xf>
    <xf numFmtId="38" fontId="9" fillId="43" borderId="59" xfId="41" applyNumberFormat="1" applyFont="1" applyFill="1" applyBorder="1" applyAlignment="1" applyProtection="1">
      <alignment horizontal="center"/>
      <protection/>
    </xf>
    <xf numFmtId="38" fontId="9" fillId="43" borderId="47" xfId="41" applyNumberFormat="1" applyFont="1" applyFill="1" applyBorder="1" applyAlignment="1" applyProtection="1">
      <alignment horizontal="center"/>
      <protection/>
    </xf>
    <xf numFmtId="38" fontId="9" fillId="43" borderId="48" xfId="41" applyNumberFormat="1" applyFont="1" applyFill="1" applyBorder="1" applyAlignment="1" applyProtection="1">
      <alignment horizontal="center"/>
      <protection/>
    </xf>
    <xf numFmtId="38" fontId="9" fillId="43" borderId="63" xfId="41" applyNumberFormat="1" applyFont="1" applyFill="1" applyBorder="1" applyAlignment="1" applyProtection="1">
      <alignment horizontal="center"/>
      <protection/>
    </xf>
    <xf numFmtId="38" fontId="9" fillId="43" borderId="56" xfId="41" applyNumberFormat="1" applyFont="1" applyFill="1" applyBorder="1" applyAlignment="1" applyProtection="1">
      <alignment horizontal="center"/>
      <protection/>
    </xf>
    <xf numFmtId="38" fontId="9" fillId="43" borderId="57" xfId="41" applyNumberFormat="1" applyFont="1" applyFill="1" applyBorder="1" applyAlignment="1" applyProtection="1">
      <alignment horizontal="center"/>
      <protection/>
    </xf>
    <xf numFmtId="0" fontId="3" fillId="33" borderId="42" xfId="36" applyFont="1" applyFill="1" applyBorder="1" applyAlignment="1" applyProtection="1">
      <alignment horizontal="center"/>
      <protection/>
    </xf>
    <xf numFmtId="0" fontId="3" fillId="33" borderId="43" xfId="36" applyFont="1" applyFill="1" applyBorder="1" applyAlignment="1" applyProtection="1">
      <alignment horizontal="center"/>
      <protection/>
    </xf>
    <xf numFmtId="0" fontId="3" fillId="33" borderId="44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2" xfId="36" applyFont="1" applyFill="1" applyBorder="1" applyAlignment="1" applyProtection="1">
      <alignment horizontal="center"/>
      <protection/>
    </xf>
    <xf numFmtId="38" fontId="23" fillId="43" borderId="42" xfId="41" applyNumberFormat="1" applyFont="1" applyFill="1" applyBorder="1" applyAlignment="1" applyProtection="1">
      <alignment horizontal="center"/>
      <protection/>
    </xf>
    <xf numFmtId="38" fontId="23" fillId="43" borderId="43" xfId="41" applyNumberFormat="1" applyFont="1" applyFill="1" applyBorder="1" applyAlignment="1" applyProtection="1">
      <alignment horizontal="center"/>
      <protection/>
    </xf>
    <xf numFmtId="38" fontId="23" fillId="43" borderId="44" xfId="41" applyNumberFormat="1" applyFont="1" applyFill="1" applyBorder="1" applyAlignment="1" applyProtection="1">
      <alignment horizontal="center"/>
      <protection/>
    </xf>
    <xf numFmtId="38" fontId="8" fillId="33" borderId="55" xfId="41" applyNumberFormat="1" applyFont="1" applyFill="1" applyBorder="1" applyAlignment="1" applyProtection="1">
      <alignment horizontal="center"/>
      <protection/>
    </xf>
    <xf numFmtId="38" fontId="8" fillId="33" borderId="19" xfId="41" applyNumberFormat="1" applyFont="1" applyFill="1" applyBorder="1" applyAlignment="1" applyProtection="1">
      <alignment horizontal="center"/>
      <protection/>
    </xf>
    <xf numFmtId="38" fontId="8" fillId="33" borderId="52" xfId="41" applyNumberFormat="1" applyFont="1" applyFill="1" applyBorder="1" applyAlignment="1" applyProtection="1">
      <alignment horizontal="center"/>
      <protection/>
    </xf>
    <xf numFmtId="3" fontId="11" fillId="33" borderId="63" xfId="36" applyNumberFormat="1" applyFont="1" applyFill="1" applyBorder="1" applyAlignment="1" applyProtection="1">
      <alignment horizontal="center"/>
      <protection/>
    </xf>
    <xf numFmtId="3" fontId="11" fillId="33" borderId="56" xfId="36" applyNumberFormat="1" applyFont="1" applyFill="1" applyBorder="1" applyAlignment="1" applyProtection="1">
      <alignment horizontal="center"/>
      <protection/>
    </xf>
    <xf numFmtId="3" fontId="11" fillId="33" borderId="57" xfId="36" applyNumberFormat="1" applyFont="1" applyFill="1" applyBorder="1" applyAlignment="1" applyProtection="1">
      <alignment horizontal="center"/>
      <protection/>
    </xf>
    <xf numFmtId="0" fontId="5" fillId="39" borderId="67" xfId="36" applyFont="1" applyFill="1" applyBorder="1" applyAlignment="1" applyProtection="1">
      <alignment horizontal="left"/>
      <protection/>
    </xf>
    <xf numFmtId="0" fontId="5" fillId="39" borderId="36" xfId="36" applyFont="1" applyFill="1" applyBorder="1" applyAlignment="1" applyProtection="1">
      <alignment horizontal="left"/>
      <protection/>
    </xf>
    <xf numFmtId="0" fontId="5" fillId="39" borderId="37" xfId="36" applyFont="1" applyFill="1" applyBorder="1" applyAlignment="1" applyProtection="1">
      <alignment horizontal="left"/>
      <protection/>
    </xf>
    <xf numFmtId="174" fontId="5" fillId="39" borderId="66" xfId="36" applyNumberFormat="1" applyFont="1" applyFill="1" applyBorder="1" applyAlignment="1" applyProtection="1">
      <alignment horizontal="left"/>
      <protection/>
    </xf>
    <xf numFmtId="174" fontId="5" fillId="39" borderId="38" xfId="36" applyNumberFormat="1" applyFont="1" applyFill="1" applyBorder="1" applyAlignment="1" applyProtection="1">
      <alignment horizontal="left"/>
      <protection/>
    </xf>
    <xf numFmtId="174" fontId="5" fillId="39" borderId="39" xfId="36" applyNumberFormat="1" applyFont="1" applyFill="1" applyBorder="1" applyAlignment="1" applyProtection="1">
      <alignment horizontal="left"/>
      <protection/>
    </xf>
    <xf numFmtId="38" fontId="15" fillId="33" borderId="61" xfId="41" applyNumberFormat="1" applyFont="1" applyFill="1" applyBorder="1" applyAlignment="1" applyProtection="1">
      <alignment horizontal="left"/>
      <protection/>
    </xf>
    <xf numFmtId="38" fontId="15" fillId="33" borderId="30" xfId="41" applyNumberFormat="1" applyFont="1" applyFill="1" applyBorder="1" applyAlignment="1" applyProtection="1">
      <alignment horizontal="left"/>
      <protection/>
    </xf>
    <xf numFmtId="38" fontId="8" fillId="33" borderId="62" xfId="41" applyNumberFormat="1" applyFont="1" applyFill="1" applyBorder="1" applyAlignment="1" applyProtection="1">
      <alignment horizontal="left"/>
      <protection/>
    </xf>
    <xf numFmtId="38" fontId="8" fillId="33" borderId="45" xfId="41" applyNumberFormat="1" applyFont="1" applyFill="1" applyBorder="1" applyAlignment="1" applyProtection="1">
      <alignment horizontal="left"/>
      <protection/>
    </xf>
    <xf numFmtId="38" fontId="8" fillId="33" borderId="46" xfId="41" applyNumberFormat="1" applyFont="1" applyFill="1" applyBorder="1" applyAlignment="1" applyProtection="1">
      <alignment horizontal="left"/>
      <protection/>
    </xf>
    <xf numFmtId="38" fontId="8" fillId="33" borderId="61" xfId="41" applyNumberFormat="1" applyFont="1" applyFill="1" applyBorder="1" applyAlignment="1" applyProtection="1">
      <alignment horizontal="left"/>
      <protection/>
    </xf>
    <xf numFmtId="38" fontId="8" fillId="33" borderId="30" xfId="41" applyNumberFormat="1" applyFont="1" applyFill="1" applyBorder="1" applyAlignment="1" applyProtection="1">
      <alignment horizontal="left"/>
      <protection/>
    </xf>
    <xf numFmtId="0" fontId="162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4" fillId="26" borderId="0" xfId="0" applyNumberFormat="1" applyFont="1" applyFill="1" applyBorder="1" applyAlignment="1" applyProtection="1">
      <alignment horizontal="right"/>
      <protection/>
    </xf>
    <xf numFmtId="174" fontId="12" fillId="42" borderId="27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80" fontId="163" fillId="49" borderId="22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3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26" borderId="82" xfId="0" applyNumberFormat="1" applyFont="1" applyFill="1" applyBorder="1" applyAlignment="1" applyProtection="1">
      <alignment/>
      <protection/>
    </xf>
    <xf numFmtId="184" fontId="3" fillId="26" borderId="83" xfId="0" applyNumberFormat="1" applyFont="1" applyFill="1" applyBorder="1" applyAlignment="1" applyProtection="1">
      <alignment/>
      <protection/>
    </xf>
    <xf numFmtId="184" fontId="4" fillId="33" borderId="8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33" borderId="86" xfId="0" applyNumberFormat="1" applyFont="1" applyFill="1" applyBorder="1" applyAlignment="1" applyProtection="1">
      <alignment/>
      <protection/>
    </xf>
    <xf numFmtId="184" fontId="4" fillId="43" borderId="84" xfId="0" applyNumberFormat="1" applyFont="1" applyFill="1" applyBorder="1" applyAlignment="1" applyProtection="1">
      <alignment/>
      <protection/>
    </xf>
    <xf numFmtId="184" fontId="3" fillId="43" borderId="85" xfId="0" applyNumberFormat="1" applyFont="1" applyFill="1" applyBorder="1" applyAlignment="1" applyProtection="1">
      <alignment/>
      <protection/>
    </xf>
    <xf numFmtId="184" fontId="4" fillId="43" borderId="90" xfId="0" applyNumberFormat="1" applyFont="1" applyFill="1" applyBorder="1" applyAlignment="1" applyProtection="1">
      <alignment/>
      <protection/>
    </xf>
    <xf numFmtId="184" fontId="3" fillId="43" borderId="91" xfId="0" applyNumberFormat="1" applyFont="1" applyFill="1" applyBorder="1" applyAlignment="1" applyProtection="1">
      <alignment/>
      <protection/>
    </xf>
    <xf numFmtId="184" fontId="4" fillId="43" borderId="88" xfId="0" applyNumberFormat="1" applyFont="1" applyFill="1" applyBorder="1" applyAlignment="1" applyProtection="1">
      <alignment/>
      <protection/>
    </xf>
    <xf numFmtId="184" fontId="3" fillId="43" borderId="92" xfId="0" applyNumberFormat="1" applyFont="1" applyFill="1" applyBorder="1" applyAlignment="1" applyProtection="1">
      <alignment/>
      <protection/>
    </xf>
    <xf numFmtId="184" fontId="4" fillId="43" borderId="89" xfId="0" applyNumberFormat="1" applyFont="1" applyFill="1" applyBorder="1" applyAlignment="1" applyProtection="1">
      <alignment/>
      <protection/>
    </xf>
    <xf numFmtId="184" fontId="3" fillId="43" borderId="93" xfId="0" applyNumberFormat="1" applyFont="1" applyFill="1" applyBorder="1" applyAlignment="1" applyProtection="1">
      <alignment/>
      <protection/>
    </xf>
    <xf numFmtId="184" fontId="12" fillId="43" borderId="94" xfId="0" applyNumberFormat="1" applyFont="1" applyFill="1" applyBorder="1" applyAlignment="1" applyProtection="1">
      <alignment/>
      <protection/>
    </xf>
    <xf numFmtId="184" fontId="12" fillId="43" borderId="88" xfId="0" applyNumberFormat="1" applyFont="1" applyFill="1" applyBorder="1" applyAlignment="1" applyProtection="1">
      <alignment/>
      <protection/>
    </xf>
    <xf numFmtId="184" fontId="12" fillId="43" borderId="95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9" borderId="96" xfId="0" applyNumberFormat="1" applyFont="1" applyFill="1" applyBorder="1" applyAlignment="1" applyProtection="1">
      <alignment/>
      <protection/>
    </xf>
    <xf numFmtId="184" fontId="3" fillId="39" borderId="97" xfId="0" applyNumberFormat="1" applyFont="1" applyFill="1" applyBorder="1" applyAlignment="1" applyProtection="1">
      <alignment/>
      <protection/>
    </xf>
    <xf numFmtId="184" fontId="4" fillId="45" borderId="82" xfId="0" applyNumberFormat="1" applyFont="1" applyFill="1" applyBorder="1" applyAlignment="1" applyProtection="1">
      <alignment/>
      <protection/>
    </xf>
    <xf numFmtId="184" fontId="3" fillId="45" borderId="83" xfId="0" applyNumberFormat="1" applyFont="1" applyFill="1" applyBorder="1" applyAlignment="1" applyProtection="1">
      <alignment/>
      <protection/>
    </xf>
    <xf numFmtId="184" fontId="4" fillId="33" borderId="95" xfId="0" applyNumberFormat="1" applyFont="1" applyFill="1" applyBorder="1" applyAlignment="1" applyProtection="1">
      <alignment/>
      <protection/>
    </xf>
    <xf numFmtId="184" fontId="3" fillId="33" borderId="93" xfId="0" applyNumberFormat="1" applyFont="1" applyFill="1" applyBorder="1" applyAlignment="1" applyProtection="1">
      <alignment/>
      <protection/>
    </xf>
    <xf numFmtId="184" fontId="4" fillId="47" borderId="96" xfId="0" applyNumberFormat="1" applyFont="1" applyFill="1" applyBorder="1" applyAlignment="1" applyProtection="1">
      <alignment/>
      <protection/>
    </xf>
    <xf numFmtId="184" fontId="4" fillId="5" borderId="96" xfId="0" applyNumberFormat="1" applyFont="1" applyFill="1" applyBorder="1" applyAlignment="1" applyProtection="1">
      <alignment/>
      <protection/>
    </xf>
    <xf numFmtId="184" fontId="3" fillId="5" borderId="97" xfId="0" applyNumberFormat="1" applyFont="1" applyFill="1" applyBorder="1" applyAlignment="1" applyProtection="1">
      <alignment/>
      <protection/>
    </xf>
    <xf numFmtId="184" fontId="4" fillId="39" borderId="98" xfId="0" applyNumberFormat="1" applyFont="1" applyFill="1" applyBorder="1" applyAlignment="1" applyProtection="1">
      <alignment/>
      <protection/>
    </xf>
    <xf numFmtId="184" fontId="3" fillId="39" borderId="99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3" fillId="46" borderId="93" xfId="0" applyNumberFormat="1" applyFont="1" applyFill="1" applyBorder="1" applyAlignment="1" applyProtection="1">
      <alignment/>
      <protection/>
    </xf>
    <xf numFmtId="184" fontId="4" fillId="33" borderId="100" xfId="0" applyNumberFormat="1" applyFont="1" applyFill="1" applyBorder="1" applyAlignment="1" applyProtection="1">
      <alignment/>
      <protection/>
    </xf>
    <xf numFmtId="184" fontId="3" fillId="33" borderId="101" xfId="0" applyNumberFormat="1" applyFont="1" applyFill="1" applyBorder="1" applyAlignment="1" applyProtection="1">
      <alignment/>
      <protection/>
    </xf>
    <xf numFmtId="191" fontId="156" fillId="39" borderId="102" xfId="0" applyNumberFormat="1" applyFont="1" applyFill="1" applyBorder="1" applyAlignment="1" applyProtection="1" quotePrefix="1">
      <alignment horizontal="center"/>
      <protection/>
    </xf>
    <xf numFmtId="191" fontId="162" fillId="41" borderId="102" xfId="0" applyNumberFormat="1" applyFont="1" applyFill="1" applyBorder="1" applyAlignment="1" applyProtection="1" quotePrefix="1">
      <alignment horizontal="center"/>
      <protection/>
    </xf>
    <xf numFmtId="191" fontId="163" fillId="49" borderId="102" xfId="0" applyNumberFormat="1" applyFont="1" applyFill="1" applyBorder="1" applyAlignment="1" applyProtection="1" quotePrefix="1">
      <alignment horizontal="center"/>
      <protection/>
    </xf>
    <xf numFmtId="191" fontId="3" fillId="33" borderId="103" xfId="0" applyNumberFormat="1" applyFont="1" applyFill="1" applyBorder="1" applyAlignment="1" applyProtection="1" quotePrefix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24" fillId="38" borderId="105" xfId="0" applyNumberFormat="1" applyFont="1" applyFill="1" applyBorder="1" applyAlignment="1" applyProtection="1">
      <alignment horizontal="center"/>
      <protection/>
    </xf>
    <xf numFmtId="182" fontId="164" fillId="38" borderId="104" xfId="0" applyNumberFormat="1" applyFont="1" applyFill="1" applyBorder="1" applyAlignment="1" applyProtection="1">
      <alignment horizontal="center"/>
      <protection/>
    </xf>
    <xf numFmtId="182" fontId="164" fillId="38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82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3" fillId="33" borderId="56" xfId="0" applyNumberFormat="1" applyFont="1" applyFill="1" applyBorder="1" applyAlignment="1" applyProtection="1">
      <alignment/>
      <protection/>
    </xf>
    <xf numFmtId="0" fontId="53" fillId="33" borderId="56" xfId="0" applyFont="1" applyFill="1" applyBorder="1" applyAlignment="1" applyProtection="1">
      <alignment/>
      <protection/>
    </xf>
    <xf numFmtId="174" fontId="165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32" fillId="43" borderId="108" xfId="0" applyNumberFormat="1" applyFont="1" applyFill="1" applyBorder="1" applyAlignment="1" applyProtection="1">
      <alignment/>
      <protection/>
    </xf>
    <xf numFmtId="184" fontId="32" fillId="43" borderId="92" xfId="0" applyNumberFormat="1" applyFont="1" applyFill="1" applyBorder="1" applyAlignment="1" applyProtection="1">
      <alignment/>
      <protection/>
    </xf>
    <xf numFmtId="184" fontId="32" fillId="43" borderId="109" xfId="0" applyNumberFormat="1" applyFont="1" applyFill="1" applyBorder="1" applyAlignment="1" applyProtection="1">
      <alignment/>
      <protection/>
    </xf>
    <xf numFmtId="184" fontId="3" fillId="33" borderId="109" xfId="0" applyNumberFormat="1" applyFont="1" applyFill="1" applyBorder="1" applyAlignment="1" applyProtection="1">
      <alignment/>
      <protection/>
    </xf>
    <xf numFmtId="184" fontId="12" fillId="43" borderId="110" xfId="0" applyNumberFormat="1" applyFont="1" applyFill="1" applyBorder="1" applyAlignment="1" applyProtection="1">
      <alignment/>
      <protection/>
    </xf>
    <xf numFmtId="184" fontId="32" fillId="43" borderId="111" xfId="0" applyNumberFormat="1" applyFont="1" applyFill="1" applyBorder="1" applyAlignment="1" applyProtection="1">
      <alignment/>
      <protection/>
    </xf>
    <xf numFmtId="184" fontId="12" fillId="43" borderId="110" xfId="36" applyNumberFormat="1" applyFont="1" applyFill="1" applyBorder="1" applyAlignment="1" applyProtection="1">
      <alignment/>
      <protection/>
    </xf>
    <xf numFmtId="0" fontId="166" fillId="48" borderId="0" xfId="37" applyFont="1" applyFill="1" applyBorder="1" applyAlignment="1" applyProtection="1">
      <alignment horizontal="center"/>
      <protection/>
    </xf>
    <xf numFmtId="174" fontId="165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40" applyFont="1" applyFill="1" applyBorder="1" applyAlignment="1" applyProtection="1">
      <alignment horizontal="center"/>
      <protection/>
    </xf>
    <xf numFmtId="0" fontId="14" fillId="0" borderId="0" xfId="40" applyFont="1" applyFill="1" applyProtection="1">
      <alignment/>
      <protection/>
    </xf>
    <xf numFmtId="38" fontId="8" fillId="44" borderId="0" xfId="41" applyNumberFormat="1" applyFont="1" applyFill="1" applyBorder="1" applyAlignment="1" applyProtection="1">
      <alignment/>
      <protection/>
    </xf>
    <xf numFmtId="0" fontId="167" fillId="35" borderId="19" xfId="40" applyFont="1" applyFill="1" applyBorder="1" applyAlignment="1" applyProtection="1">
      <alignment/>
      <protection/>
    </xf>
    <xf numFmtId="0" fontId="14" fillId="26" borderId="0" xfId="40" applyFont="1" applyFill="1" applyProtection="1">
      <alignment/>
      <protection/>
    </xf>
    <xf numFmtId="0" fontId="167" fillId="35" borderId="0" xfId="40" applyFont="1" applyFill="1" applyBorder="1" applyAlignment="1" applyProtection="1">
      <alignment/>
      <protection/>
    </xf>
    <xf numFmtId="0" fontId="166" fillId="33" borderId="0" xfId="37" applyFont="1" applyFill="1" applyBorder="1" applyAlignment="1" applyProtection="1">
      <alignment horizontal="center"/>
      <protection/>
    </xf>
    <xf numFmtId="172" fontId="57" fillId="50" borderId="27" xfId="40" applyNumberFormat="1" applyFont="1" applyFill="1" applyBorder="1" applyAlignment="1" applyProtection="1">
      <alignment horizontal="center" vertical="center"/>
      <protection locked="0"/>
    </xf>
    <xf numFmtId="174" fontId="151" fillId="26" borderId="0" xfId="41" applyNumberFormat="1" applyFont="1" applyFill="1" applyAlignment="1" applyProtection="1">
      <alignment/>
      <protection/>
    </xf>
    <xf numFmtId="0" fontId="153" fillId="35" borderId="0" xfId="40" applyFont="1" applyFill="1" applyBorder="1" applyProtection="1">
      <alignment/>
      <protection/>
    </xf>
    <xf numFmtId="0" fontId="168" fillId="35" borderId="0" xfId="40" applyFont="1" applyFill="1" applyBorder="1" applyProtection="1">
      <alignment/>
      <protection/>
    </xf>
    <xf numFmtId="0" fontId="168" fillId="35" borderId="0" xfId="40" applyFont="1" applyFill="1" applyProtection="1">
      <alignment/>
      <protection/>
    </xf>
    <xf numFmtId="180" fontId="169" fillId="49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0" applyFont="1" applyFill="1" applyBorder="1" applyProtection="1">
      <alignment/>
      <protection/>
    </xf>
    <xf numFmtId="0" fontId="15" fillId="36" borderId="19" xfId="40" applyFont="1" applyFill="1" applyBorder="1" applyAlignment="1" applyProtection="1">
      <alignment/>
      <protection/>
    </xf>
    <xf numFmtId="0" fontId="18" fillId="36" borderId="0" xfId="40" applyFont="1" applyFill="1" applyProtection="1">
      <alignment/>
      <protection/>
    </xf>
    <xf numFmtId="172" fontId="13" fillId="36" borderId="27" xfId="40" applyNumberFormat="1" applyFont="1" applyFill="1" applyBorder="1" applyAlignment="1" applyProtection="1">
      <alignment horizontal="center" vertical="center"/>
      <protection/>
    </xf>
    <xf numFmtId="0" fontId="14" fillId="36" borderId="0" xfId="40" applyFont="1" applyFill="1" applyBorder="1" applyAlignment="1" applyProtection="1">
      <alignment horizontal="center"/>
      <protection/>
    </xf>
    <xf numFmtId="0" fontId="15" fillId="36" borderId="0" xfId="40" applyFont="1" applyFill="1" applyBorder="1" applyAlignment="1" applyProtection="1">
      <alignment/>
      <protection/>
    </xf>
    <xf numFmtId="0" fontId="14" fillId="33" borderId="0" xfId="40" applyFont="1" applyFill="1" applyProtection="1">
      <alignment/>
      <protection/>
    </xf>
    <xf numFmtId="0" fontId="18" fillId="36" borderId="0" xfId="40" applyFont="1" applyFill="1" applyBorder="1" applyProtection="1">
      <alignment/>
      <protection/>
    </xf>
    <xf numFmtId="174" fontId="8" fillId="33" borderId="0" xfId="41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172" fontId="170" fillId="33" borderId="27" xfId="40" applyNumberFormat="1" applyFont="1" applyFill="1" applyBorder="1" applyAlignment="1" applyProtection="1">
      <alignment horizontal="center" vertical="center"/>
      <protection/>
    </xf>
    <xf numFmtId="172" fontId="171" fillId="33" borderId="27" xfId="40" applyNumberFormat="1" applyFont="1" applyFill="1" applyBorder="1" applyAlignment="1" applyProtection="1">
      <alignment horizontal="center" vertical="center"/>
      <protection/>
    </xf>
    <xf numFmtId="0" fontId="9" fillId="33" borderId="27" xfId="40" applyNumberFormat="1" applyFont="1" applyFill="1" applyBorder="1" applyAlignment="1" applyProtection="1">
      <alignment horizontal="center" vertical="center"/>
      <protection/>
    </xf>
    <xf numFmtId="0" fontId="9" fillId="38" borderId="27" xfId="40" applyNumberFormat="1" applyFont="1" applyFill="1" applyBorder="1" applyAlignment="1" applyProtection="1">
      <alignment horizontal="center" vertical="center"/>
      <protection locked="0"/>
    </xf>
    <xf numFmtId="38" fontId="17" fillId="33" borderId="60" xfId="41" applyNumberFormat="1" applyFont="1" applyFill="1" applyBorder="1" applyAlignment="1" applyProtection="1">
      <alignment/>
      <protection/>
    </xf>
    <xf numFmtId="38" fontId="17" fillId="33" borderId="59" xfId="41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41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33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4" fontId="6" fillId="33" borderId="61" xfId="0" applyNumberFormat="1" applyFont="1" applyFill="1" applyBorder="1" applyAlignment="1" applyProtection="1">
      <alignment horizontal="right"/>
      <protection/>
    </xf>
    <xf numFmtId="184" fontId="6" fillId="26" borderId="61" xfId="0" applyNumberFormat="1" applyFont="1" applyFill="1" applyBorder="1" applyAlignment="1" applyProtection="1">
      <alignment horizontal="right"/>
      <protection/>
    </xf>
    <xf numFmtId="180" fontId="4" fillId="33" borderId="112" xfId="0" applyNumberFormat="1" applyFont="1" applyFill="1" applyBorder="1" applyAlignment="1" applyProtection="1" quotePrefix="1">
      <alignment horizontal="center" wrapText="1"/>
      <protection/>
    </xf>
    <xf numFmtId="184" fontId="3" fillId="46" borderId="89" xfId="0" applyNumberFormat="1" applyFont="1" applyFill="1" applyBorder="1" applyAlignment="1" applyProtection="1">
      <alignment/>
      <protection/>
    </xf>
    <xf numFmtId="174" fontId="172" fillId="33" borderId="71" xfId="0" applyNumberFormat="1" applyFont="1" applyFill="1" applyBorder="1" applyAlignment="1" applyProtection="1" quotePrefix="1">
      <alignment/>
      <protection/>
    </xf>
    <xf numFmtId="174" fontId="173" fillId="33" borderId="71" xfId="0" applyNumberFormat="1" applyFont="1" applyFill="1" applyBorder="1" applyAlignment="1" applyProtection="1" quotePrefix="1">
      <alignment/>
      <protection/>
    </xf>
    <xf numFmtId="174" fontId="172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2" fillId="33" borderId="116" xfId="0" applyNumberFormat="1" applyFont="1" applyFill="1" applyBorder="1" applyAlignment="1" applyProtection="1" quotePrefix="1">
      <alignment/>
      <protection/>
    </xf>
    <xf numFmtId="174" fontId="172" fillId="26" borderId="32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72" fillId="26" borderId="116" xfId="0" applyNumberFormat="1" applyFont="1" applyFill="1" applyBorder="1" applyAlignment="1" applyProtection="1" quotePrefix="1">
      <alignment/>
      <protection/>
    </xf>
    <xf numFmtId="174" fontId="173" fillId="26" borderId="32" xfId="0" applyNumberFormat="1" applyFont="1" applyFill="1" applyBorder="1" applyAlignment="1" applyProtection="1" quotePrefix="1">
      <alignment/>
      <protection/>
    </xf>
    <xf numFmtId="174" fontId="172" fillId="33" borderId="86" xfId="0" applyNumberFormat="1" applyFont="1" applyFill="1" applyBorder="1" applyAlignment="1" applyProtection="1" quotePrefix="1">
      <alignment/>
      <protection/>
    </xf>
    <xf numFmtId="174" fontId="173" fillId="33" borderId="87" xfId="0" applyNumberFormat="1" applyFont="1" applyFill="1" applyBorder="1" applyAlignment="1" applyProtection="1" quotePrefix="1">
      <alignment/>
      <protection/>
    </xf>
    <xf numFmtId="174" fontId="173" fillId="33" borderId="32" xfId="0" applyNumberFormat="1" applyFont="1" applyFill="1" applyBorder="1" applyAlignment="1" applyProtection="1" quotePrefix="1">
      <alignment/>
      <protection/>
    </xf>
    <xf numFmtId="0" fontId="33" fillId="33" borderId="117" xfId="40" applyFont="1" applyFill="1" applyBorder="1" applyProtection="1">
      <alignment/>
      <protection/>
    </xf>
    <xf numFmtId="0" fontId="33" fillId="33" borderId="43" xfId="40" applyFont="1" applyFill="1" applyBorder="1" applyProtection="1">
      <alignment/>
      <protection/>
    </xf>
    <xf numFmtId="0" fontId="33" fillId="33" borderId="29" xfId="40" applyFont="1" applyFill="1" applyBorder="1" applyProtection="1">
      <alignment/>
      <protection/>
    </xf>
    <xf numFmtId="182" fontId="37" fillId="51" borderId="118" xfId="0" applyNumberFormat="1" applyFont="1" applyFill="1" applyBorder="1" applyAlignment="1" applyProtection="1">
      <alignment horizontal="center"/>
      <protection/>
    </xf>
    <xf numFmtId="182" fontId="38" fillId="42" borderId="118" xfId="0" applyNumberFormat="1" applyFont="1" applyFill="1" applyBorder="1" applyAlignment="1" applyProtection="1">
      <alignment horizontal="center"/>
      <protection/>
    </xf>
    <xf numFmtId="182" fontId="174" fillId="51" borderId="118" xfId="0" applyNumberFormat="1" applyFont="1" applyFill="1" applyBorder="1" applyAlignment="1" applyProtection="1">
      <alignment horizontal="center"/>
      <protection/>
    </xf>
    <xf numFmtId="182" fontId="175" fillId="42" borderId="118" xfId="0" applyNumberFormat="1" applyFont="1" applyFill="1" applyBorder="1" applyAlignment="1" applyProtection="1">
      <alignment horizontal="center"/>
      <protection/>
    </xf>
    <xf numFmtId="182" fontId="37" fillId="52" borderId="118" xfId="0" applyNumberFormat="1" applyFont="1" applyFill="1" applyBorder="1" applyAlignment="1" applyProtection="1">
      <alignment horizontal="center"/>
      <protection/>
    </xf>
    <xf numFmtId="182" fontId="38" fillId="52" borderId="118" xfId="0" applyNumberFormat="1" applyFont="1" applyFill="1" applyBorder="1" applyAlignment="1" applyProtection="1">
      <alignment horizontal="center"/>
      <protection/>
    </xf>
    <xf numFmtId="182" fontId="176" fillId="52" borderId="118" xfId="0" applyNumberFormat="1" applyFont="1" applyFill="1" applyBorder="1" applyAlignment="1" applyProtection="1">
      <alignment horizontal="center"/>
      <protection/>
    </xf>
    <xf numFmtId="182" fontId="175" fillId="52" borderId="118" xfId="0" applyNumberFormat="1" applyFont="1" applyFill="1" applyBorder="1" applyAlignment="1" applyProtection="1">
      <alignment horizontal="center"/>
      <protection/>
    </xf>
    <xf numFmtId="182" fontId="37" fillId="40" borderId="118" xfId="0" applyNumberFormat="1" applyFont="1" applyFill="1" applyBorder="1" applyAlignment="1" applyProtection="1">
      <alignment horizontal="center"/>
      <protection/>
    </xf>
    <xf numFmtId="182" fontId="38" fillId="40" borderId="118" xfId="0" applyNumberFormat="1" applyFont="1" applyFill="1" applyBorder="1" applyAlignment="1" applyProtection="1">
      <alignment horizontal="center"/>
      <protection/>
    </xf>
    <xf numFmtId="182" fontId="177" fillId="40" borderId="118" xfId="0" applyNumberFormat="1" applyFont="1" applyFill="1" applyBorder="1" applyAlignment="1" applyProtection="1">
      <alignment horizontal="center"/>
      <protection/>
    </xf>
    <xf numFmtId="182" fontId="178" fillId="40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24" fillId="38" borderId="120" xfId="0" applyNumberFormat="1" applyFont="1" applyFill="1" applyBorder="1" applyAlignment="1" applyProtection="1">
      <alignment horizontal="center"/>
      <protection/>
    </xf>
    <xf numFmtId="182" fontId="164" fillId="38" borderId="119" xfId="0" applyNumberFormat="1" applyFont="1" applyFill="1" applyBorder="1" applyAlignment="1" applyProtection="1">
      <alignment horizontal="center"/>
      <protection/>
    </xf>
    <xf numFmtId="182" fontId="164" fillId="38" borderId="120" xfId="0" applyNumberFormat="1" applyFont="1" applyFill="1" applyBorder="1" applyAlignment="1" applyProtection="1">
      <alignment horizontal="center"/>
      <protection/>
    </xf>
    <xf numFmtId="174" fontId="12" fillId="26" borderId="119" xfId="0" applyNumberFormat="1" applyFont="1" applyFill="1" applyBorder="1" applyAlignment="1" applyProtection="1">
      <alignment horizontal="center"/>
      <protection/>
    </xf>
    <xf numFmtId="174" fontId="32" fillId="26" borderId="106" xfId="0" applyNumberFormat="1" applyFont="1" applyFill="1" applyBorder="1" applyAlignment="1" applyProtection="1">
      <alignment horizontal="center"/>
      <protection/>
    </xf>
    <xf numFmtId="174" fontId="12" fillId="42" borderId="120" xfId="0" applyNumberFormat="1" applyFont="1" applyFill="1" applyBorder="1" applyAlignment="1" applyProtection="1">
      <alignment horizontal="center"/>
      <protection locked="0"/>
    </xf>
    <xf numFmtId="174" fontId="32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41" applyNumberFormat="1" applyFont="1" applyFill="1" applyBorder="1" applyAlignment="1" applyProtection="1">
      <alignment/>
      <protection/>
    </xf>
    <xf numFmtId="38" fontId="9" fillId="43" borderId="44" xfId="41" applyNumberFormat="1" applyFont="1" applyFill="1" applyBorder="1" applyAlignment="1" applyProtection="1">
      <alignment/>
      <protection/>
    </xf>
    <xf numFmtId="38" fontId="179" fillId="43" borderId="42" xfId="41" applyNumberFormat="1" applyFont="1" applyFill="1" applyBorder="1" applyAlignment="1" applyProtection="1">
      <alignment/>
      <protection/>
    </xf>
    <xf numFmtId="184" fontId="4" fillId="46" borderId="71" xfId="0" applyNumberFormat="1" applyFont="1" applyFill="1" applyBorder="1" applyAlignment="1" applyProtection="1">
      <alignment/>
      <protection/>
    </xf>
    <xf numFmtId="184" fontId="3" fillId="46" borderId="7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12" fillId="43" borderId="82" xfId="0" applyNumberFormat="1" applyFont="1" applyFill="1" applyBorder="1" applyAlignment="1" applyProtection="1">
      <alignment/>
      <protection/>
    </xf>
    <xf numFmtId="184" fontId="32" fillId="43" borderId="83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/>
    </xf>
    <xf numFmtId="184" fontId="32" fillId="43" borderId="10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 locked="0"/>
    </xf>
    <xf numFmtId="184" fontId="32" fillId="43" borderId="10" xfId="0" applyNumberFormat="1" applyFont="1" applyFill="1" applyBorder="1" applyAlignment="1" applyProtection="1">
      <alignment/>
      <protection locked="0"/>
    </xf>
    <xf numFmtId="174" fontId="165" fillId="26" borderId="0" xfId="0" applyNumberFormat="1" applyFont="1" applyFill="1" applyBorder="1" applyAlignment="1" applyProtection="1" quotePrefix="1">
      <alignment horizontal="center"/>
      <protection/>
    </xf>
    <xf numFmtId="174" fontId="165" fillId="33" borderId="0" xfId="0" applyNumberFormat="1" applyFont="1" applyFill="1" applyBorder="1" applyAlignment="1" applyProtection="1" quotePrefix="1">
      <alignment horizontal="center"/>
      <protection/>
    </xf>
    <xf numFmtId="0" fontId="166" fillId="53" borderId="0" xfId="37" applyFont="1" applyFill="1" applyBorder="1" applyAlignment="1" applyProtection="1">
      <alignment horizontal="center"/>
      <protection/>
    </xf>
    <xf numFmtId="38" fontId="15" fillId="33" borderId="55" xfId="41" applyNumberFormat="1" applyFont="1" applyFill="1" applyBorder="1" applyAlignment="1" applyProtection="1">
      <alignment/>
      <protection/>
    </xf>
    <xf numFmtId="38" fontId="15" fillId="33" borderId="19" xfId="41" applyNumberFormat="1" applyFont="1" applyFill="1" applyBorder="1" applyAlignment="1" applyProtection="1">
      <alignment/>
      <protection/>
    </xf>
    <xf numFmtId="38" fontId="15" fillId="33" borderId="52" xfId="41" applyNumberFormat="1" applyFont="1" applyFill="1" applyBorder="1" applyAlignment="1" applyProtection="1">
      <alignment/>
      <protection/>
    </xf>
    <xf numFmtId="38" fontId="15" fillId="33" borderId="55" xfId="41" applyNumberFormat="1" applyFont="1" applyFill="1" applyBorder="1" applyAlignment="1" applyProtection="1">
      <alignment horizontal="left"/>
      <protection/>
    </xf>
    <xf numFmtId="38" fontId="15" fillId="33" borderId="19" xfId="41" applyNumberFormat="1" applyFont="1" applyFill="1" applyBorder="1" applyAlignment="1" applyProtection="1">
      <alignment horizontal="left"/>
      <protection/>
    </xf>
    <xf numFmtId="38" fontId="15" fillId="33" borderId="52" xfId="41" applyNumberFormat="1" applyFont="1" applyFill="1" applyBorder="1" applyAlignment="1" applyProtection="1">
      <alignment horizontal="left"/>
      <protection/>
    </xf>
    <xf numFmtId="38" fontId="8" fillId="26" borderId="55" xfId="41" applyNumberFormat="1" applyFont="1" applyFill="1" applyBorder="1" applyAlignment="1" applyProtection="1">
      <alignment/>
      <protection/>
    </xf>
    <xf numFmtId="38" fontId="8" fillId="26" borderId="19" xfId="41" applyNumberFormat="1" applyFont="1" applyFill="1" applyBorder="1" applyAlignment="1" applyProtection="1">
      <alignment/>
      <protection/>
    </xf>
    <xf numFmtId="184" fontId="4" fillId="26" borderId="56" xfId="0" applyNumberFormat="1" applyFont="1" applyFill="1" applyBorder="1" applyAlignment="1" applyProtection="1">
      <alignment/>
      <protection/>
    </xf>
    <xf numFmtId="184" fontId="3" fillId="26" borderId="56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Border="1" applyAlignment="1" applyProtection="1">
      <alignment horizontal="right"/>
      <protection/>
    </xf>
    <xf numFmtId="184" fontId="3" fillId="26" borderId="121" xfId="0" applyNumberFormat="1" applyFont="1" applyFill="1" applyBorder="1" applyAlignment="1" applyProtection="1">
      <alignment/>
      <protection/>
    </xf>
    <xf numFmtId="38" fontId="8" fillId="26" borderId="116" xfId="41" applyNumberFormat="1" applyFont="1" applyFill="1" applyBorder="1" applyAlignment="1" applyProtection="1">
      <alignment/>
      <protection/>
    </xf>
    <xf numFmtId="184" fontId="4" fillId="26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5" xfId="0" applyNumberFormat="1" applyFont="1" applyFill="1" applyBorder="1" applyAlignment="1" applyProtection="1">
      <alignment/>
      <protection/>
    </xf>
    <xf numFmtId="0" fontId="2" fillId="26" borderId="0" xfId="36" applyFont="1" applyFill="1" applyAlignment="1" applyProtection="1">
      <alignment horizontal="center"/>
      <protection/>
    </xf>
    <xf numFmtId="0" fontId="153" fillId="38" borderId="0" xfId="33" applyFont="1" applyFill="1" applyBorder="1" quotePrefix="1">
      <alignment/>
      <protection/>
    </xf>
    <xf numFmtId="195" fontId="23" fillId="33" borderId="0" xfId="34" applyNumberFormat="1" applyFont="1" applyFill="1" applyBorder="1" applyAlignment="1">
      <alignment/>
      <protection/>
    </xf>
    <xf numFmtId="0" fontId="16" fillId="38" borderId="13" xfId="33" applyFont="1" applyFill="1" applyBorder="1">
      <alignment/>
      <protection/>
    </xf>
    <xf numFmtId="197" fontId="23" fillId="26" borderId="69" xfId="34" applyNumberFormat="1" applyFont="1" applyFill="1" applyBorder="1" applyAlignment="1">
      <alignment/>
      <protection/>
    </xf>
    <xf numFmtId="197" fontId="23" fillId="26" borderId="18" xfId="34" applyNumberFormat="1" applyFont="1" applyFill="1" applyBorder="1" applyAlignment="1">
      <alignment/>
      <protection/>
    </xf>
    <xf numFmtId="197" fontId="23" fillId="26" borderId="21" xfId="34" applyNumberFormat="1" applyFont="1" applyFill="1" applyBorder="1" applyAlignment="1">
      <alignment/>
      <protection/>
    </xf>
    <xf numFmtId="197" fontId="23" fillId="45" borderId="69" xfId="34" applyNumberFormat="1" applyFont="1" applyFill="1" applyBorder="1" applyAlignment="1">
      <alignment/>
      <protection/>
    </xf>
    <xf numFmtId="197" fontId="23" fillId="45" borderId="18" xfId="34" applyNumberFormat="1" applyFont="1" applyFill="1" applyBorder="1" applyAlignment="1">
      <alignment/>
      <protection/>
    </xf>
    <xf numFmtId="197" fontId="23" fillId="45" borderId="21" xfId="34" applyNumberFormat="1" applyFont="1" applyFill="1" applyBorder="1" applyAlignment="1">
      <alignment/>
      <protection/>
    </xf>
    <xf numFmtId="201" fontId="23" fillId="33" borderId="0" xfId="33" applyNumberFormat="1" applyFont="1" applyFill="1" applyBorder="1" applyAlignment="1">
      <alignment/>
      <protection/>
    </xf>
    <xf numFmtId="184" fontId="4" fillId="33" borderId="126" xfId="0" applyNumberFormat="1" applyFont="1" applyFill="1" applyBorder="1" applyAlignment="1" applyProtection="1">
      <alignment/>
      <protection/>
    </xf>
    <xf numFmtId="184" fontId="3" fillId="33" borderId="127" xfId="0" applyNumberFormat="1" applyFont="1" applyFill="1" applyBorder="1" applyAlignment="1" applyProtection="1">
      <alignment/>
      <protection/>
    </xf>
    <xf numFmtId="38" fontId="9" fillId="33" borderId="28" xfId="41" applyNumberFormat="1" applyFont="1" applyFill="1" applyBorder="1" applyAlignment="1" applyProtection="1">
      <alignment/>
      <protection/>
    </xf>
    <xf numFmtId="38" fontId="9" fillId="33" borderId="43" xfId="41" applyNumberFormat="1" applyFont="1" applyFill="1" applyBorder="1" applyAlignment="1" applyProtection="1">
      <alignment/>
      <protection/>
    </xf>
    <xf numFmtId="38" fontId="9" fillId="33" borderId="29" xfId="41" applyNumberFormat="1" applyFont="1" applyFill="1" applyBorder="1" applyAlignment="1" applyProtection="1">
      <alignment/>
      <protection/>
    </xf>
    <xf numFmtId="180" fontId="180" fillId="39" borderId="27" xfId="0" applyNumberFormat="1" applyFont="1" applyFill="1" applyBorder="1" applyAlignment="1" applyProtection="1">
      <alignment horizontal="center"/>
      <protection/>
    </xf>
    <xf numFmtId="180" fontId="181" fillId="39" borderId="27" xfId="0" applyNumberFormat="1" applyFont="1" applyFill="1" applyBorder="1" applyAlignment="1" applyProtection="1">
      <alignment horizontal="center"/>
      <protection/>
    </xf>
    <xf numFmtId="191" fontId="156" fillId="39" borderId="27" xfId="0" applyNumberFormat="1" applyFont="1" applyFill="1" applyBorder="1" applyAlignment="1" applyProtection="1" quotePrefix="1">
      <alignment horizontal="center"/>
      <protection/>
    </xf>
    <xf numFmtId="179" fontId="157" fillId="41" borderId="27" xfId="0" applyNumberFormat="1" applyFont="1" applyFill="1" applyBorder="1" applyAlignment="1" applyProtection="1" quotePrefix="1">
      <alignment horizontal="center"/>
      <protection/>
    </xf>
    <xf numFmtId="191" fontId="162" fillId="41" borderId="27" xfId="0" applyNumberFormat="1" applyFont="1" applyFill="1" applyBorder="1" applyAlignment="1" applyProtection="1" quotePrefix="1">
      <alignment horizontal="center"/>
      <protection/>
    </xf>
    <xf numFmtId="179" fontId="162" fillId="41" borderId="27" xfId="0" applyNumberFormat="1" applyFont="1" applyFill="1" applyBorder="1" applyAlignment="1" applyProtection="1" quotePrefix="1">
      <alignment horizontal="center"/>
      <protection/>
    </xf>
    <xf numFmtId="179" fontId="169" fillId="49" borderId="27" xfId="0" applyNumberFormat="1" applyFont="1" applyFill="1" applyBorder="1" applyAlignment="1" applyProtection="1" quotePrefix="1">
      <alignment horizontal="center"/>
      <protection/>
    </xf>
    <xf numFmtId="191" fontId="163" fillId="49" borderId="27" xfId="0" applyNumberFormat="1" applyFont="1" applyFill="1" applyBorder="1" applyAlignment="1" applyProtection="1" quotePrefix="1">
      <alignment horizontal="center"/>
      <protection/>
    </xf>
    <xf numFmtId="184" fontId="4" fillId="33" borderId="27" xfId="0" applyNumberFormat="1" applyFont="1" applyFill="1" applyBorder="1" applyAlignment="1" applyProtection="1">
      <alignment/>
      <protection locked="0"/>
    </xf>
    <xf numFmtId="184" fontId="3" fillId="33" borderId="27" xfId="0" applyNumberFormat="1" applyFont="1" applyFill="1" applyBorder="1" applyAlignment="1" applyProtection="1">
      <alignment/>
      <protection locked="0"/>
    </xf>
    <xf numFmtId="38" fontId="182" fillId="48" borderId="28" xfId="41" applyNumberFormat="1" applyFont="1" applyFill="1" applyBorder="1" applyAlignment="1" applyProtection="1">
      <alignment/>
      <protection/>
    </xf>
    <xf numFmtId="184" fontId="4" fillId="54" borderId="27" xfId="0" applyNumberFormat="1" applyFont="1" applyFill="1" applyBorder="1" applyAlignment="1" applyProtection="1">
      <alignment/>
      <protection/>
    </xf>
    <xf numFmtId="184" fontId="3" fillId="54" borderId="27" xfId="0" applyNumberFormat="1" applyFont="1" applyFill="1" applyBorder="1" applyAlignment="1" applyProtection="1">
      <alignment/>
      <protection/>
    </xf>
    <xf numFmtId="0" fontId="3" fillId="26" borderId="28" xfId="0" applyFont="1" applyFill="1" applyBorder="1" applyAlignment="1" applyProtection="1">
      <alignment horizontal="left"/>
      <protection/>
    </xf>
    <xf numFmtId="0" fontId="32" fillId="42" borderId="28" xfId="0" applyFont="1" applyFill="1" applyBorder="1" applyAlignment="1" applyProtection="1">
      <alignment horizontal="left"/>
      <protection/>
    </xf>
    <xf numFmtId="184" fontId="4" fillId="54" borderId="128" xfId="0" applyNumberFormat="1" applyFont="1" applyFill="1" applyBorder="1" applyAlignment="1" applyProtection="1">
      <alignment/>
      <protection/>
    </xf>
    <xf numFmtId="184" fontId="3" fillId="54" borderId="129" xfId="0" applyNumberFormat="1" applyFont="1" applyFill="1" applyBorder="1" applyAlignment="1" applyProtection="1">
      <alignment/>
      <protection/>
    </xf>
    <xf numFmtId="184" fontId="4" fillId="33" borderId="128" xfId="0" applyNumberFormat="1" applyFont="1" applyFill="1" applyBorder="1" applyAlignment="1" applyProtection="1">
      <alignment/>
      <protection/>
    </xf>
    <xf numFmtId="184" fontId="3" fillId="33" borderId="129" xfId="0" applyNumberFormat="1" applyFont="1" applyFill="1" applyBorder="1" applyAlignment="1" applyProtection="1">
      <alignment/>
      <protection/>
    </xf>
    <xf numFmtId="179" fontId="4" fillId="33" borderId="119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91" fontId="3" fillId="33" borderId="107" xfId="0" applyNumberFormat="1" applyFont="1" applyFill="1" applyBorder="1" applyAlignment="1" applyProtection="1" quotePrefix="1">
      <alignment horizontal="center"/>
      <protection/>
    </xf>
    <xf numFmtId="182" fontId="24" fillId="38" borderId="119" xfId="0" applyNumberFormat="1" applyFont="1" applyFill="1" applyBorder="1" applyAlignment="1" applyProtection="1">
      <alignment horizontal="center"/>
      <protection/>
    </xf>
    <xf numFmtId="210" fontId="23" fillId="33" borderId="0" xfId="34" applyNumberFormat="1" applyFont="1" applyFill="1" applyBorder="1" applyAlignment="1">
      <alignment/>
      <protection/>
    </xf>
    <xf numFmtId="177" fontId="23" fillId="33" borderId="0" xfId="33" applyNumberFormat="1" applyFont="1" applyFill="1" applyBorder="1" applyAlignment="1">
      <alignment/>
      <protection/>
    </xf>
    <xf numFmtId="179" fontId="23" fillId="33" borderId="0" xfId="33" applyNumberFormat="1" applyFont="1" applyFill="1" applyBorder="1" applyAlignment="1">
      <alignment/>
      <protection/>
    </xf>
    <xf numFmtId="195" fontId="19" fillId="54" borderId="19" xfId="34" applyNumberFormat="1" applyFont="1" applyFill="1" applyBorder="1" applyAlignment="1">
      <alignment/>
      <protection/>
    </xf>
    <xf numFmtId="195" fontId="19" fillId="54" borderId="69" xfId="34" applyNumberFormat="1" applyFont="1" applyFill="1" applyBorder="1" applyAlignment="1">
      <alignment/>
      <protection/>
    </xf>
    <xf numFmtId="195" fontId="19" fillId="54" borderId="20" xfId="34" applyNumberFormat="1" applyFont="1" applyFill="1" applyBorder="1" applyAlignment="1">
      <alignment/>
      <protection/>
    </xf>
    <xf numFmtId="195" fontId="19" fillId="54" borderId="21" xfId="34" applyNumberFormat="1" applyFont="1" applyFill="1" applyBorder="1" applyAlignment="1">
      <alignment/>
      <protection/>
    </xf>
    <xf numFmtId="0" fontId="8" fillId="54" borderId="68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0" fontId="8" fillId="54" borderId="26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211" fontId="183" fillId="39" borderId="102" xfId="0" applyNumberFormat="1" applyFont="1" applyFill="1" applyBorder="1" applyAlignment="1" applyProtection="1" quotePrefix="1">
      <alignment horizontal="center"/>
      <protection/>
    </xf>
    <xf numFmtId="211" fontId="157" fillId="41" borderId="102" xfId="0" applyNumberFormat="1" applyFont="1" applyFill="1" applyBorder="1" applyAlignment="1" applyProtection="1" quotePrefix="1">
      <alignment horizontal="center"/>
      <protection/>
    </xf>
    <xf numFmtId="211" fontId="169" fillId="49" borderId="102" xfId="0" applyNumberFormat="1" applyFont="1" applyFill="1" applyBorder="1" applyAlignment="1" applyProtection="1" quotePrefix="1">
      <alignment horizontal="center"/>
      <protection/>
    </xf>
    <xf numFmtId="211" fontId="4" fillId="33" borderId="130" xfId="0" applyNumberFormat="1" applyFont="1" applyFill="1" applyBorder="1" applyAlignment="1" applyProtection="1" quotePrefix="1">
      <alignment horizontal="center"/>
      <protection/>
    </xf>
    <xf numFmtId="211" fontId="184" fillId="26" borderId="45" xfId="0" applyNumberFormat="1" applyFont="1" applyFill="1" applyBorder="1" applyAlignment="1" applyProtection="1">
      <alignment horizontal="center"/>
      <protection locked="0"/>
    </xf>
    <xf numFmtId="211" fontId="183" fillId="39" borderId="27" xfId="0" applyNumberFormat="1" applyFont="1" applyFill="1" applyBorder="1" applyAlignment="1" applyProtection="1">
      <alignment horizontal="center"/>
      <protection/>
    </xf>
    <xf numFmtId="211" fontId="157" fillId="41" borderId="27" xfId="0" applyNumberFormat="1" applyFont="1" applyFill="1" applyBorder="1" applyAlignment="1" applyProtection="1" quotePrefix="1">
      <alignment horizontal="center"/>
      <protection/>
    </xf>
    <xf numFmtId="211" fontId="169" fillId="49" borderId="27" xfId="0" applyNumberFormat="1" applyFont="1" applyFill="1" applyBorder="1" applyAlignment="1" applyProtection="1" quotePrefix="1">
      <alignment horizontal="center"/>
      <protection/>
    </xf>
    <xf numFmtId="211" fontId="4" fillId="33" borderId="120" xfId="0" applyNumberFormat="1" applyFont="1" applyFill="1" applyBorder="1" applyAlignment="1" applyProtection="1" quotePrefix="1">
      <alignment horizontal="center"/>
      <protection/>
    </xf>
    <xf numFmtId="211" fontId="185" fillId="33" borderId="45" xfId="0" applyNumberFormat="1" applyFont="1" applyFill="1" applyBorder="1" applyAlignment="1" applyProtection="1">
      <alignment horizontal="center"/>
      <protection/>
    </xf>
    <xf numFmtId="200" fontId="23" fillId="33" borderId="0" xfId="33" applyNumberFormat="1" applyFont="1" applyFill="1" applyBorder="1" applyAlignment="1">
      <alignment horizontal="center"/>
      <protection/>
    </xf>
    <xf numFmtId="179" fontId="23" fillId="26" borderId="0" xfId="33" applyNumberFormat="1" applyFont="1" applyFill="1" applyBorder="1" applyAlignment="1">
      <alignment horizontal="center"/>
      <protection/>
    </xf>
    <xf numFmtId="0" fontId="8" fillId="40" borderId="131" xfId="33" applyFont="1" applyFill="1" applyBorder="1">
      <alignment/>
      <protection/>
    </xf>
    <xf numFmtId="0" fontId="9" fillId="40" borderId="13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176" fontId="23" fillId="26" borderId="0" xfId="33" applyNumberFormat="1" applyFont="1" applyFill="1" applyBorder="1" applyAlignment="1">
      <alignment horizontal="left"/>
      <protection/>
    </xf>
    <xf numFmtId="176" fontId="26" fillId="45" borderId="0" xfId="33" applyNumberFormat="1" applyFont="1" applyFill="1" applyBorder="1" applyAlignment="1">
      <alignment horizontal="center"/>
      <protection/>
    </xf>
    <xf numFmtId="179" fontId="26" fillId="45" borderId="0" xfId="33" applyNumberFormat="1" applyFont="1" applyFill="1" applyBorder="1" applyAlignment="1">
      <alignment horizontal="center"/>
      <protection/>
    </xf>
    <xf numFmtId="176" fontId="23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23" fillId="45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 quotePrefix="1">
      <alignment/>
      <protection/>
    </xf>
    <xf numFmtId="195" fontId="9" fillId="33" borderId="0" xfId="34" applyNumberFormat="1" applyFont="1" applyFill="1" applyBorder="1" applyAlignment="1">
      <alignment horizontal="left"/>
      <protection/>
    </xf>
    <xf numFmtId="0" fontId="9" fillId="26" borderId="68" xfId="33" applyFont="1" applyFill="1" applyBorder="1" quotePrefix="1">
      <alignment/>
      <protection/>
    </xf>
    <xf numFmtId="0" fontId="9" fillId="26" borderId="19" xfId="33" applyFont="1" applyFill="1" applyBorder="1" quotePrefix="1">
      <alignment/>
      <protection/>
    </xf>
    <xf numFmtId="0" fontId="9" fillId="26" borderId="17" xfId="33" applyFont="1" applyFill="1" applyBorder="1" quotePrefix="1">
      <alignment/>
      <protection/>
    </xf>
    <xf numFmtId="0" fontId="9" fillId="26" borderId="0" xfId="33" applyFont="1" applyFill="1" applyBorder="1" quotePrefix="1">
      <alignment/>
      <protection/>
    </xf>
    <xf numFmtId="0" fontId="9" fillId="26" borderId="26" xfId="33" applyFont="1" applyFill="1" applyBorder="1" quotePrefix="1">
      <alignment/>
      <protection/>
    </xf>
    <xf numFmtId="0" fontId="9" fillId="26" borderId="20" xfId="33" applyFont="1" applyFill="1" applyBorder="1" quotePrefix="1">
      <alignment/>
      <protection/>
    </xf>
    <xf numFmtId="0" fontId="9" fillId="45" borderId="68" xfId="33" applyFont="1" applyFill="1" applyBorder="1" quotePrefix="1">
      <alignment/>
      <protection/>
    </xf>
    <xf numFmtId="0" fontId="9" fillId="45" borderId="19" xfId="33" applyFont="1" applyFill="1" applyBorder="1" quotePrefix="1">
      <alignment/>
      <protection/>
    </xf>
    <xf numFmtId="0" fontId="9" fillId="45" borderId="17" xfId="33" applyFont="1" applyFill="1" applyBorder="1" quotePrefix="1">
      <alignment/>
      <protection/>
    </xf>
    <xf numFmtId="0" fontId="9" fillId="45" borderId="0" xfId="33" applyFont="1" applyFill="1" applyBorder="1" quotePrefix="1">
      <alignment/>
      <protection/>
    </xf>
    <xf numFmtId="0" fontId="9" fillId="45" borderId="26" xfId="33" applyFont="1" applyFill="1" applyBorder="1" quotePrefix="1">
      <alignment/>
      <protection/>
    </xf>
    <xf numFmtId="0" fontId="9" fillId="45" borderId="20" xfId="33" applyFont="1" applyFill="1" applyBorder="1" quotePrefix="1">
      <alignment/>
      <protection/>
    </xf>
    <xf numFmtId="195" fontId="9" fillId="33" borderId="0" xfId="34" applyNumberFormat="1" applyFont="1" applyFill="1" applyBorder="1" applyAlignment="1">
      <alignment/>
      <protection/>
    </xf>
    <xf numFmtId="0" fontId="8" fillId="26" borderId="68" xfId="33" applyFont="1" applyFill="1" applyBorder="1">
      <alignment/>
      <protection/>
    </xf>
    <xf numFmtId="178" fontId="19" fillId="26" borderId="69" xfId="33" applyNumberFormat="1" applyFont="1" applyFill="1" applyBorder="1" applyAlignment="1">
      <alignment horizontal="center"/>
      <protection/>
    </xf>
    <xf numFmtId="178" fontId="19" fillId="33" borderId="0" xfId="33" applyNumberFormat="1" applyFont="1" applyFill="1" applyBorder="1" applyAlignment="1">
      <alignment horizontal="center"/>
      <protection/>
    </xf>
    <xf numFmtId="0" fontId="8" fillId="26" borderId="26" xfId="33" applyFont="1" applyFill="1" applyBorder="1">
      <alignment/>
      <protection/>
    </xf>
    <xf numFmtId="177" fontId="23" fillId="33" borderId="0" xfId="33" applyNumberFormat="1" applyFont="1" applyFill="1" applyBorder="1" applyAlignment="1">
      <alignment/>
      <protection/>
    </xf>
    <xf numFmtId="178" fontId="23" fillId="38" borderId="0" xfId="33" applyNumberFormat="1" applyFont="1" applyFill="1" applyBorder="1" applyAlignment="1">
      <alignment/>
      <protection/>
    </xf>
    <xf numFmtId="210" fontId="23" fillId="33" borderId="0" xfId="34" applyNumberFormat="1" applyFont="1" applyFill="1" applyBorder="1" applyAlignment="1">
      <alignment/>
      <protection/>
    </xf>
    <xf numFmtId="0" fontId="9" fillId="26" borderId="68" xfId="33" applyFont="1" applyFill="1" applyBorder="1">
      <alignment/>
      <protection/>
    </xf>
    <xf numFmtId="179" fontId="9" fillId="26" borderId="19" xfId="33" applyNumberFormat="1" applyFont="1" applyFill="1" applyBorder="1" applyAlignment="1">
      <alignment horizontal="left"/>
      <protection/>
    </xf>
    <xf numFmtId="179" fontId="9" fillId="26" borderId="69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76" fontId="23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77" fontId="23" fillId="26" borderId="0" xfId="33" applyNumberFormat="1" applyFont="1" applyFill="1" applyBorder="1">
      <alignment/>
      <protection/>
    </xf>
    <xf numFmtId="0" fontId="9" fillId="26" borderId="26" xfId="33" applyFont="1" applyFill="1" applyBorder="1">
      <alignment/>
      <protection/>
    </xf>
    <xf numFmtId="177" fontId="23" fillId="26" borderId="20" xfId="33" applyNumberFormat="1" applyFont="1" applyFill="1" applyBorder="1">
      <alignment/>
      <protection/>
    </xf>
    <xf numFmtId="176" fontId="23" fillId="26" borderId="20" xfId="33" applyNumberFormat="1" applyFont="1" applyFill="1" applyBorder="1" applyAlignment="1">
      <alignment horizontal="left"/>
      <protection/>
    </xf>
    <xf numFmtId="200" fontId="23" fillId="33" borderId="0" xfId="33" applyNumberFormat="1" applyFont="1" applyFill="1" applyBorder="1" applyAlignment="1">
      <alignment horizontal="center"/>
      <protection/>
    </xf>
    <xf numFmtId="202" fontId="58" fillId="26" borderId="19" xfId="34" applyNumberFormat="1" applyFont="1" applyFill="1" applyBorder="1" applyAlignment="1">
      <alignment horizontal="center"/>
      <protection/>
    </xf>
    <xf numFmtId="179" fontId="23" fillId="26" borderId="0" xfId="33" applyNumberFormat="1" applyFont="1" applyFill="1" applyBorder="1" applyAlignment="1">
      <alignment horizontal="center"/>
      <protection/>
    </xf>
    <xf numFmtId="177" fontId="23" fillId="33" borderId="0" xfId="33" applyNumberFormat="1" applyFont="1" applyFill="1" applyBorder="1" applyAlignment="1">
      <alignment horizontal="center"/>
      <protection/>
    </xf>
    <xf numFmtId="198" fontId="58" fillId="45" borderId="0" xfId="34" applyNumberFormat="1" applyFont="1" applyFill="1" applyBorder="1" applyAlignment="1">
      <alignment horizontal="center"/>
      <protection/>
    </xf>
    <xf numFmtId="203" fontId="58" fillId="26" borderId="0" xfId="34" applyNumberFormat="1" applyFont="1" applyFill="1" applyBorder="1" applyAlignment="1">
      <alignment horizontal="center"/>
      <protection/>
    </xf>
    <xf numFmtId="204" fontId="58" fillId="26" borderId="20" xfId="34" applyNumberFormat="1" applyFont="1" applyFill="1" applyBorder="1" applyAlignment="1">
      <alignment horizontal="center"/>
      <protection/>
    </xf>
    <xf numFmtId="195" fontId="23" fillId="33" borderId="0" xfId="34" applyNumberFormat="1" applyFont="1" applyFill="1" applyBorder="1" applyAlignment="1">
      <alignment horizontal="center"/>
      <protection/>
    </xf>
    <xf numFmtId="195" fontId="23" fillId="45" borderId="0" xfId="34" applyNumberFormat="1" applyFont="1" applyFill="1" applyBorder="1" applyAlignment="1">
      <alignment horizontal="center"/>
      <protection/>
    </xf>
    <xf numFmtId="177" fontId="23" fillId="33" borderId="0" xfId="33" applyNumberFormat="1" applyFont="1" applyFill="1" applyBorder="1" applyAlignment="1">
      <alignment horizontal="left"/>
      <protection/>
    </xf>
    <xf numFmtId="203" fontId="58" fillId="45" borderId="0" xfId="34" applyNumberFormat="1" applyFont="1" applyFill="1" applyBorder="1" applyAlignment="1">
      <alignment horizontal="center"/>
      <protection/>
    </xf>
    <xf numFmtId="204" fontId="58" fillId="45" borderId="20" xfId="34" applyNumberFormat="1" applyFont="1" applyFill="1" applyBorder="1" applyAlignment="1">
      <alignment horizontal="center"/>
      <protection/>
    </xf>
    <xf numFmtId="202" fontId="58" fillId="45" borderId="19" xfId="34" applyNumberFormat="1" applyFont="1" applyFill="1" applyBorder="1" applyAlignment="1">
      <alignment horizontal="center"/>
      <protection/>
    </xf>
    <xf numFmtId="177" fontId="23" fillId="33" borderId="0" xfId="33" applyNumberFormat="1" applyFont="1" applyFill="1" applyBorder="1" applyAlignment="1">
      <alignment horizontal="left"/>
      <protection/>
    </xf>
    <xf numFmtId="210" fontId="23" fillId="33" borderId="0" xfId="34" applyNumberFormat="1" applyFont="1" applyFill="1" applyBorder="1" applyAlignment="1">
      <alignment horizontal="center"/>
      <protection/>
    </xf>
    <xf numFmtId="179" fontId="23" fillId="45" borderId="0" xfId="33" applyNumberFormat="1" applyFont="1" applyFill="1" applyBorder="1" applyAlignment="1">
      <alignment horizontal="center"/>
      <protection/>
    </xf>
    <xf numFmtId="195" fontId="23" fillId="26" borderId="0" xfId="34" applyNumberFormat="1" applyFont="1" applyFill="1" applyBorder="1" applyAlignment="1">
      <alignment horizontal="center"/>
      <protection/>
    </xf>
    <xf numFmtId="197" fontId="58" fillId="45" borderId="19" xfId="34" applyNumberFormat="1" applyFont="1" applyFill="1" applyBorder="1" applyAlignment="1">
      <alignment horizontal="center"/>
      <protection/>
    </xf>
    <xf numFmtId="199" fontId="58" fillId="26" borderId="20" xfId="34" applyNumberFormat="1" applyFont="1" applyFill="1" applyBorder="1" applyAlignment="1">
      <alignment horizontal="center"/>
      <protection/>
    </xf>
    <xf numFmtId="193" fontId="8" fillId="40" borderId="132" xfId="34" applyNumberFormat="1" applyFont="1" applyFill="1" applyBorder="1" applyAlignment="1">
      <alignment horizontal="center"/>
      <protection/>
    </xf>
    <xf numFmtId="179" fontId="23" fillId="33" borderId="0" xfId="33" applyNumberFormat="1" applyFont="1" applyFill="1" applyBorder="1" applyAlignment="1">
      <alignment horizontal="center"/>
      <protection/>
    </xf>
    <xf numFmtId="177" fontId="23" fillId="45" borderId="0" xfId="33" applyNumberFormat="1" applyFont="1" applyFill="1" applyBorder="1" applyAlignment="1">
      <alignment horizontal="center"/>
      <protection/>
    </xf>
    <xf numFmtId="178" fontId="23" fillId="38" borderId="0" xfId="33" applyNumberFormat="1" applyFont="1" applyFill="1" applyBorder="1" applyAlignment="1">
      <alignment horizontal="left"/>
      <protection/>
    </xf>
    <xf numFmtId="199" fontId="58" fillId="45" borderId="20" xfId="34" applyNumberFormat="1" applyFont="1" applyFill="1" applyBorder="1" applyAlignment="1">
      <alignment horizontal="center"/>
      <protection/>
    </xf>
    <xf numFmtId="197" fontId="58" fillId="26" borderId="19" xfId="34" applyNumberFormat="1" applyFont="1" applyFill="1" applyBorder="1" applyAlignment="1">
      <alignment horizontal="center"/>
      <protection/>
    </xf>
    <xf numFmtId="198" fontId="58" fillId="26" borderId="0" xfId="34" applyNumberFormat="1" applyFont="1" applyFill="1" applyBorder="1" applyAlignment="1">
      <alignment horizontal="center"/>
      <protection/>
    </xf>
    <xf numFmtId="176" fontId="23" fillId="26" borderId="0" xfId="33" applyNumberFormat="1" applyFont="1" applyFill="1" applyBorder="1" applyAlignment="1">
      <alignment horizontal="center"/>
      <protection/>
    </xf>
    <xf numFmtId="178" fontId="23" fillId="26" borderId="19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7" fontId="23" fillId="33" borderId="0" xfId="33" applyNumberFormat="1" applyFont="1" applyFill="1" applyBorder="1" applyAlignment="1">
      <alignment horizontal="center"/>
      <protection/>
    </xf>
    <xf numFmtId="178" fontId="23" fillId="38" borderId="0" xfId="33" applyNumberFormat="1" applyFont="1" applyFill="1" applyBorder="1" applyAlignment="1">
      <alignment horizontal="center"/>
      <protection/>
    </xf>
    <xf numFmtId="0" fontId="186" fillId="55" borderId="0" xfId="39" applyFont="1" applyFill="1" applyBorder="1" applyAlignment="1">
      <alignment horizontal="center"/>
      <protection/>
    </xf>
    <xf numFmtId="208" fontId="187" fillId="55" borderId="0" xfId="39" applyNumberFormat="1" applyFont="1" applyFill="1" applyBorder="1" applyAlignment="1">
      <alignment horizontal="center"/>
      <protection/>
    </xf>
    <xf numFmtId="210" fontId="23" fillId="33" borderId="0" xfId="34" applyNumberFormat="1" applyFont="1" applyFill="1" applyBorder="1" applyAlignment="1">
      <alignment horizontal="left"/>
      <protection/>
    </xf>
    <xf numFmtId="206" fontId="188" fillId="48" borderId="43" xfId="41" applyNumberFormat="1" applyFont="1" applyFill="1" applyBorder="1" applyAlignment="1" applyProtection="1">
      <alignment horizontal="left"/>
      <protection/>
    </xf>
    <xf numFmtId="206" fontId="188" fillId="48" borderId="29" xfId="41" applyNumberFormat="1" applyFont="1" applyFill="1" applyBorder="1" applyAlignment="1" applyProtection="1">
      <alignment horizontal="left"/>
      <protection/>
    </xf>
    <xf numFmtId="0" fontId="187" fillId="55" borderId="0" xfId="33" applyFont="1" applyFill="1" applyAlignment="1" applyProtection="1" quotePrefix="1">
      <alignment horizontal="center"/>
      <protection/>
    </xf>
    <xf numFmtId="209" fontId="187" fillId="55" borderId="0" xfId="33" applyNumberFormat="1" applyFont="1" applyFill="1" applyAlignment="1" applyProtection="1" quotePrefix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 wrapText="1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 wrapText="1"/>
      <protection/>
    </xf>
    <xf numFmtId="38" fontId="189" fillId="33" borderId="47" xfId="41" applyNumberFormat="1" applyFont="1" applyFill="1" applyBorder="1" applyAlignment="1" applyProtection="1">
      <alignment horizontal="center"/>
      <protection/>
    </xf>
    <xf numFmtId="38" fontId="189" fillId="33" borderId="48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 wrapText="1"/>
      <protection/>
    </xf>
    <xf numFmtId="38" fontId="189" fillId="33" borderId="49" xfId="41" applyNumberFormat="1" applyFont="1" applyFill="1" applyBorder="1" applyAlignment="1" applyProtection="1">
      <alignment horizontal="center"/>
      <protection/>
    </xf>
    <xf numFmtId="38" fontId="189" fillId="33" borderId="50" xfId="41" applyNumberFormat="1" applyFont="1" applyFill="1" applyBorder="1" applyAlignment="1" applyProtection="1">
      <alignment horizontal="center"/>
      <protection/>
    </xf>
    <xf numFmtId="0" fontId="4" fillId="33" borderId="66" xfId="36" applyFont="1" applyFill="1" applyBorder="1" applyAlignment="1" applyProtection="1">
      <alignment horizontal="center"/>
      <protection/>
    </xf>
    <xf numFmtId="0" fontId="4" fillId="33" borderId="38" xfId="36" applyFont="1" applyFill="1" applyBorder="1" applyAlignment="1" applyProtection="1">
      <alignment horizontal="center"/>
      <protection/>
    </xf>
    <xf numFmtId="0" fontId="4" fillId="33" borderId="39" xfId="36" applyFont="1" applyFill="1" applyBorder="1" applyAlignment="1" applyProtection="1">
      <alignment horizontal="center"/>
      <protection/>
    </xf>
    <xf numFmtId="0" fontId="4" fillId="33" borderId="122" xfId="36" applyFont="1" applyFill="1" applyBorder="1" applyAlignment="1" applyProtection="1">
      <alignment horizontal="center"/>
      <protection/>
    </xf>
    <xf numFmtId="0" fontId="4" fillId="33" borderId="123" xfId="36" applyFont="1" applyFill="1" applyBorder="1" applyAlignment="1" applyProtection="1">
      <alignment horizontal="center"/>
      <protection/>
    </xf>
    <xf numFmtId="0" fontId="4" fillId="33" borderId="124" xfId="36" applyFont="1" applyFill="1" applyBorder="1" applyAlignment="1" applyProtection="1">
      <alignment horizontal="center"/>
      <protection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1" fontId="53" fillId="33" borderId="43" xfId="0" applyNumberFormat="1" applyFont="1" applyFill="1" applyBorder="1" applyAlignment="1" applyProtection="1">
      <alignment horizont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 locked="0"/>
    </xf>
    <xf numFmtId="187" fontId="151" fillId="33" borderId="28" xfId="38" applyNumberFormat="1" applyFont="1" applyFill="1" applyBorder="1" applyAlignment="1" applyProtection="1" quotePrefix="1">
      <alignment horizontal="center" vertical="center"/>
      <protection locked="0"/>
    </xf>
    <xf numFmtId="187" fontId="151" fillId="33" borderId="29" xfId="38" applyNumberFormat="1" applyFont="1" applyFill="1" applyBorder="1" applyAlignment="1" applyProtection="1" quotePrefix="1">
      <alignment horizontal="center" vertical="center"/>
      <protection locked="0"/>
    </xf>
    <xf numFmtId="0" fontId="150" fillId="36" borderId="28" xfId="71" applyFill="1" applyBorder="1" applyAlignment="1" applyProtection="1">
      <alignment horizontal="center" vertical="center"/>
      <protection locked="0"/>
    </xf>
    <xf numFmtId="0" fontId="190" fillId="36" borderId="43" xfId="71" applyFont="1" applyFill="1" applyBorder="1" applyAlignment="1" applyProtection="1">
      <alignment horizontal="center" vertical="center"/>
      <protection locked="0"/>
    </xf>
    <xf numFmtId="0" fontId="190" fillId="36" borderId="29" xfId="71" applyFont="1" applyFill="1" applyBorder="1" applyAlignment="1" applyProtection="1">
      <alignment horizontal="center" vertical="center"/>
      <protection locked="0"/>
    </xf>
    <xf numFmtId="38" fontId="150" fillId="33" borderId="28" xfId="71" applyNumberFormat="1" applyFill="1" applyBorder="1" applyAlignment="1" applyProtection="1">
      <alignment horizontal="center" vertical="center"/>
      <protection locked="0"/>
    </xf>
    <xf numFmtId="38" fontId="191" fillId="33" borderId="43" xfId="71" applyNumberFormat="1" applyFont="1" applyFill="1" applyBorder="1" applyAlignment="1" applyProtection="1">
      <alignment horizontal="center" vertical="center"/>
      <protection locked="0"/>
    </xf>
    <xf numFmtId="38" fontId="191" fillId="33" borderId="29" xfId="71" applyNumberFormat="1" applyFont="1" applyFill="1" applyBorder="1" applyAlignment="1" applyProtection="1">
      <alignment horizontal="center" vertical="center"/>
      <protection locked="0"/>
    </xf>
    <xf numFmtId="0" fontId="192" fillId="26" borderId="0" xfId="36" applyFont="1" applyFill="1" applyBorder="1" applyAlignment="1" applyProtection="1">
      <alignment horizontal="center"/>
      <protection/>
    </xf>
    <xf numFmtId="185" fontId="157" fillId="33" borderId="28" xfId="36" applyNumberFormat="1" applyFont="1" applyFill="1" applyBorder="1" applyAlignment="1" applyProtection="1">
      <alignment horizontal="center"/>
      <protection/>
    </xf>
    <xf numFmtId="185" fontId="157" fillId="33" borderId="43" xfId="36" applyNumberFormat="1" applyFont="1" applyFill="1" applyBorder="1" applyAlignment="1" applyProtection="1">
      <alignment horizontal="center"/>
      <protection/>
    </xf>
    <xf numFmtId="185" fontId="157" fillId="33" borderId="29" xfId="36" applyNumberFormat="1" applyFont="1" applyFill="1" applyBorder="1" applyAlignment="1" applyProtection="1">
      <alignment horizontal="center"/>
      <protection/>
    </xf>
    <xf numFmtId="0" fontId="55" fillId="50" borderId="133" xfId="40" applyFont="1" applyFill="1" applyBorder="1" applyAlignment="1" applyProtection="1" quotePrefix="1">
      <alignment horizontal="center" wrapText="1"/>
      <protection locked="0"/>
    </xf>
    <xf numFmtId="0" fontId="55" fillId="50" borderId="53" xfId="40" applyFont="1" applyFill="1" applyBorder="1" applyAlignment="1" applyProtection="1">
      <alignment horizontal="center" wrapText="1"/>
      <protection locked="0"/>
    </xf>
    <xf numFmtId="0" fontId="55" fillId="50" borderId="134" xfId="40" applyFont="1" applyFill="1" applyBorder="1" applyAlignment="1" applyProtection="1">
      <alignment horizontal="center" wrapText="1"/>
      <protection locked="0"/>
    </xf>
    <xf numFmtId="0" fontId="193" fillId="26" borderId="45" xfId="33" applyFont="1" applyFill="1" applyBorder="1" applyAlignment="1" applyProtection="1" quotePrefix="1">
      <alignment horizontal="center"/>
      <protection/>
    </xf>
    <xf numFmtId="0" fontId="194" fillId="38" borderId="26" xfId="40" applyFont="1" applyFill="1" applyBorder="1" applyAlignment="1" applyProtection="1">
      <alignment horizontal="center" vertical="center" wrapText="1"/>
      <protection locked="0"/>
    </xf>
    <xf numFmtId="0" fontId="194" fillId="38" borderId="20" xfId="40" applyFont="1" applyFill="1" applyBorder="1" applyAlignment="1" applyProtection="1">
      <alignment horizontal="center" vertical="center" wrapText="1"/>
      <protection locked="0"/>
    </xf>
    <xf numFmtId="0" fontId="194" fillId="38" borderId="21" xfId="40" applyFont="1" applyFill="1" applyBorder="1" applyAlignment="1" applyProtection="1">
      <alignment horizontal="center" vertical="center" wrapText="1"/>
      <protection locked="0"/>
    </xf>
    <xf numFmtId="0" fontId="195" fillId="33" borderId="61" xfId="37" applyFont="1" applyFill="1" applyBorder="1" applyAlignment="1" applyProtection="1">
      <alignment horizontal="center"/>
      <protection/>
    </xf>
    <xf numFmtId="0" fontId="195" fillId="33" borderId="0" xfId="37" applyFont="1" applyFill="1" applyBorder="1" applyAlignment="1" applyProtection="1">
      <alignment horizontal="center"/>
      <protection/>
    </xf>
    <xf numFmtId="0" fontId="195" fillId="33" borderId="30" xfId="37" applyFont="1" applyFill="1" applyBorder="1" applyAlignment="1" applyProtection="1">
      <alignment horizontal="center"/>
      <protection/>
    </xf>
    <xf numFmtId="0" fontId="166" fillId="48" borderId="116" xfId="37" applyFont="1" applyFill="1" applyBorder="1" applyAlignment="1" applyProtection="1">
      <alignment horizontal="center"/>
      <protection/>
    </xf>
    <xf numFmtId="0" fontId="10" fillId="39" borderId="113" xfId="33" applyFont="1" applyFill="1" applyBorder="1" applyAlignment="1" applyProtection="1">
      <alignment horizontal="center" vertical="center"/>
      <protection/>
    </xf>
    <xf numFmtId="0" fontId="10" fillId="39" borderId="114" xfId="33" applyFont="1" applyFill="1" applyBorder="1" applyAlignment="1" applyProtection="1">
      <alignment horizontal="center" vertical="center"/>
      <protection/>
    </xf>
    <xf numFmtId="0" fontId="10" fillId="39" borderId="115" xfId="33" applyFont="1" applyFill="1" applyBorder="1" applyAlignment="1" applyProtection="1">
      <alignment horizontal="center" vertical="center"/>
      <protection/>
    </xf>
    <xf numFmtId="0" fontId="10" fillId="33" borderId="42" xfId="36" applyFont="1" applyFill="1" applyBorder="1" applyAlignment="1" applyProtection="1">
      <alignment horizontal="center" vertical="center" wrapText="1"/>
      <protection/>
    </xf>
    <xf numFmtId="0" fontId="10" fillId="33" borderId="43" xfId="36" applyFont="1" applyFill="1" applyBorder="1" applyAlignment="1" applyProtection="1">
      <alignment horizontal="center" vertical="center" wrapText="1"/>
      <protection/>
    </xf>
    <xf numFmtId="0" fontId="10" fillId="33" borderId="44" xfId="36" applyFont="1" applyFill="1" applyBorder="1" applyAlignment="1" applyProtection="1">
      <alignment horizontal="center" vertical="center" wrapText="1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0" fontId="16" fillId="50" borderId="17" xfId="40" applyFont="1" applyFill="1" applyBorder="1" applyAlignment="1" applyProtection="1">
      <alignment horizontal="center" vertical="top"/>
      <protection/>
    </xf>
    <xf numFmtId="0" fontId="16" fillId="50" borderId="0" xfId="40" applyFont="1" applyFill="1" applyBorder="1" applyAlignment="1" applyProtection="1">
      <alignment horizontal="center" vertical="top"/>
      <protection/>
    </xf>
    <xf numFmtId="0" fontId="16" fillId="50" borderId="18" xfId="40" applyFont="1" applyFill="1" applyBorder="1" applyAlignment="1" applyProtection="1">
      <alignment horizontal="center" vertical="top"/>
      <protection/>
    </xf>
    <xf numFmtId="185" fontId="196" fillId="26" borderId="0" xfId="36" applyNumberFormat="1" applyFont="1" applyFill="1" applyBorder="1" applyAlignment="1" applyProtection="1">
      <alignment horizontal="center"/>
      <protection/>
    </xf>
    <xf numFmtId="0" fontId="151" fillId="26" borderId="0" xfId="33" applyFont="1" applyFill="1" applyAlignment="1" applyProtection="1" quotePrefix="1">
      <alignment horizontal="center"/>
      <protection/>
    </xf>
    <xf numFmtId="38" fontId="9" fillId="33" borderId="63" xfId="41" applyNumberFormat="1" applyFont="1" applyFill="1" applyBorder="1" applyAlignment="1" applyProtection="1">
      <alignment horizontal="center"/>
      <protection/>
    </xf>
    <xf numFmtId="38" fontId="9" fillId="33" borderId="56" xfId="41" applyNumberFormat="1" applyFont="1" applyFill="1" applyBorder="1" applyAlignment="1" applyProtection="1">
      <alignment horizontal="center"/>
      <protection/>
    </xf>
    <xf numFmtId="38" fontId="9" fillId="33" borderId="57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38" fontId="23" fillId="54" borderId="42" xfId="41" applyNumberFormat="1" applyFont="1" applyFill="1" applyBorder="1" applyAlignment="1" applyProtection="1">
      <alignment horizontal="center"/>
      <protection/>
    </xf>
    <xf numFmtId="38" fontId="23" fillId="54" borderId="43" xfId="41" applyNumberFormat="1" applyFont="1" applyFill="1" applyBorder="1" applyAlignment="1" applyProtection="1">
      <alignment horizontal="center"/>
      <protection/>
    </xf>
    <xf numFmtId="38" fontId="23" fillId="54" borderId="44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38" fontId="8" fillId="45" borderId="42" xfId="41" applyNumberFormat="1" applyFont="1" applyFill="1" applyBorder="1" applyAlignment="1" applyProtection="1">
      <alignment horizontal="center"/>
      <protection/>
    </xf>
    <xf numFmtId="38" fontId="8" fillId="45" borderId="43" xfId="41" applyNumberFormat="1" applyFont="1" applyFill="1" applyBorder="1" applyAlignment="1" applyProtection="1">
      <alignment horizontal="center"/>
      <protection/>
    </xf>
    <xf numFmtId="38" fontId="8" fillId="45" borderId="44" xfId="41" applyNumberFormat="1" applyFont="1" applyFill="1" applyBorder="1" applyAlignment="1" applyProtection="1">
      <alignment horizontal="center"/>
      <protection/>
    </xf>
    <xf numFmtId="38" fontId="23" fillId="43" borderId="51" xfId="41" applyNumberFormat="1" applyFont="1" applyFill="1" applyBorder="1" applyAlignment="1" applyProtection="1">
      <alignment horizontal="center"/>
      <protection/>
    </xf>
    <xf numFmtId="38" fontId="23" fillId="43" borderId="53" xfId="41" applyNumberFormat="1" applyFont="1" applyFill="1" applyBorder="1" applyAlignment="1" applyProtection="1">
      <alignment horizontal="center"/>
      <protection/>
    </xf>
    <xf numFmtId="38" fontId="23" fillId="43" borderId="54" xfId="41" applyNumberFormat="1" applyFont="1" applyFill="1" applyBorder="1" applyAlignment="1" applyProtection="1">
      <alignment horizontal="center"/>
      <protection/>
    </xf>
    <xf numFmtId="38" fontId="23" fillId="43" borderId="59" xfId="41" applyNumberFormat="1" applyFont="1" applyFill="1" applyBorder="1" applyAlignment="1" applyProtection="1">
      <alignment horizontal="center"/>
      <protection/>
    </xf>
    <xf numFmtId="38" fontId="23" fillId="43" borderId="47" xfId="41" applyNumberFormat="1" applyFont="1" applyFill="1" applyBorder="1" applyAlignment="1" applyProtection="1">
      <alignment horizontal="center"/>
      <protection/>
    </xf>
    <xf numFmtId="38" fontId="23" fillId="43" borderId="48" xfId="41" applyNumberFormat="1" applyFont="1" applyFill="1" applyBorder="1" applyAlignment="1" applyProtection="1">
      <alignment horizontal="center"/>
      <protection/>
    </xf>
    <xf numFmtId="38" fontId="23" fillId="43" borderId="60" xfId="41" applyNumberFormat="1" applyFont="1" applyFill="1" applyBorder="1" applyAlignment="1" applyProtection="1">
      <alignment horizontal="center"/>
      <protection/>
    </xf>
    <xf numFmtId="38" fontId="23" fillId="43" borderId="49" xfId="41" applyNumberFormat="1" applyFont="1" applyFill="1" applyBorder="1" applyAlignment="1" applyProtection="1">
      <alignment horizontal="center"/>
      <protection/>
    </xf>
    <xf numFmtId="38" fontId="23" fillId="43" borderId="50" xfId="41" applyNumberFormat="1" applyFont="1" applyFill="1" applyBorder="1" applyAlignment="1" applyProtection="1">
      <alignment horizontal="center"/>
      <protection/>
    </xf>
    <xf numFmtId="0" fontId="4" fillId="39" borderId="64" xfId="36" applyFont="1" applyFill="1" applyBorder="1" applyAlignment="1" applyProtection="1">
      <alignment horizontal="center"/>
      <protection/>
    </xf>
    <xf numFmtId="0" fontId="4" fillId="39" borderId="40" xfId="36" applyFont="1" applyFill="1" applyBorder="1" applyAlignment="1" applyProtection="1">
      <alignment horizontal="center"/>
      <protection/>
    </xf>
    <xf numFmtId="0" fontId="4" fillId="39" borderId="41" xfId="36" applyFont="1" applyFill="1" applyBorder="1" applyAlignment="1" applyProtection="1">
      <alignment horizontal="center"/>
      <protection/>
    </xf>
    <xf numFmtId="0" fontId="4" fillId="47" borderId="64" xfId="36" applyFont="1" applyFill="1" applyBorder="1" applyAlignment="1" applyProtection="1" quotePrefix="1">
      <alignment horizontal="center"/>
      <protection/>
    </xf>
    <xf numFmtId="0" fontId="4" fillId="47" borderId="40" xfId="36" applyFont="1" applyFill="1" applyBorder="1" applyAlignment="1" applyProtection="1" quotePrefix="1">
      <alignment horizontal="center"/>
      <protection/>
    </xf>
    <xf numFmtId="0" fontId="4" fillId="47" borderId="41" xfId="36" applyFont="1" applyFill="1" applyBorder="1" applyAlignment="1" applyProtection="1" quotePrefix="1">
      <alignment horizontal="center"/>
      <protection/>
    </xf>
    <xf numFmtId="0" fontId="4" fillId="5" borderId="64" xfId="36" applyFont="1" applyFill="1" applyBorder="1" applyAlignment="1" applyProtection="1">
      <alignment horizontal="center"/>
      <protection/>
    </xf>
    <xf numFmtId="0" fontId="4" fillId="5" borderId="40" xfId="36" applyFont="1" applyFill="1" applyBorder="1" applyAlignment="1" applyProtection="1">
      <alignment horizontal="center"/>
      <protection/>
    </xf>
    <xf numFmtId="0" fontId="4" fillId="5" borderId="41" xfId="36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left"/>
      <protection/>
    </xf>
    <xf numFmtId="38" fontId="9" fillId="33" borderId="49" xfId="41" applyNumberFormat="1" applyFont="1" applyFill="1" applyBorder="1" applyAlignment="1" applyProtection="1">
      <alignment horizontal="left"/>
      <protection/>
    </xf>
    <xf numFmtId="38" fontId="9" fillId="33" borderId="50" xfId="41" applyNumberFormat="1" applyFont="1" applyFill="1" applyBorder="1" applyAlignment="1" applyProtection="1">
      <alignment horizontal="left"/>
      <protection/>
    </xf>
    <xf numFmtId="38" fontId="160" fillId="46" borderId="65" xfId="41" applyNumberFormat="1" applyFont="1" applyFill="1" applyBorder="1" applyAlignment="1" applyProtection="1">
      <alignment horizontal="center"/>
      <protection/>
    </xf>
    <xf numFmtId="38" fontId="160" fillId="46" borderId="20" xfId="41" applyNumberFormat="1" applyFont="1" applyFill="1" applyBorder="1" applyAlignment="1" applyProtection="1">
      <alignment horizontal="center"/>
      <protection/>
    </xf>
    <xf numFmtId="38" fontId="160" fillId="46" borderId="58" xfId="41" applyNumberFormat="1" applyFont="1" applyFill="1" applyBorder="1" applyAlignment="1" applyProtection="1">
      <alignment horizontal="center"/>
      <protection/>
    </xf>
    <xf numFmtId="38" fontId="47" fillId="33" borderId="62" xfId="41" applyNumberFormat="1" applyFont="1" applyFill="1" applyBorder="1" applyAlignment="1" applyProtection="1">
      <alignment horizontal="center"/>
      <protection/>
    </xf>
    <xf numFmtId="38" fontId="47" fillId="33" borderId="45" xfId="41" applyNumberFormat="1" applyFont="1" applyFill="1" applyBorder="1" applyAlignment="1" applyProtection="1">
      <alignment horizontal="center"/>
      <protection/>
    </xf>
    <xf numFmtId="38" fontId="47" fillId="33" borderId="46" xfId="41" applyNumberFormat="1" applyFont="1" applyFill="1" applyBorder="1" applyAlignment="1" applyProtection="1">
      <alignment horizontal="center"/>
      <protection/>
    </xf>
    <xf numFmtId="38" fontId="14" fillId="33" borderId="60" xfId="41" applyNumberFormat="1" applyFont="1" applyFill="1" applyBorder="1" applyAlignment="1" applyProtection="1">
      <alignment horizontal="center"/>
      <protection/>
    </xf>
    <xf numFmtId="38" fontId="14" fillId="33" borderId="49" xfId="41" applyNumberFormat="1" applyFont="1" applyFill="1" applyBorder="1" applyAlignment="1" applyProtection="1">
      <alignment horizontal="center"/>
      <protection/>
    </xf>
    <xf numFmtId="38" fontId="14" fillId="33" borderId="50" xfId="41" applyNumberFormat="1" applyFont="1" applyFill="1" applyBorder="1" applyAlignment="1" applyProtection="1">
      <alignment horizontal="center"/>
      <protection/>
    </xf>
    <xf numFmtId="38" fontId="179" fillId="43" borderId="42" xfId="41" applyNumberFormat="1" applyFont="1" applyFill="1" applyBorder="1" applyAlignment="1" applyProtection="1">
      <alignment horizontal="center"/>
      <protection/>
    </xf>
    <xf numFmtId="38" fontId="179" fillId="43" borderId="43" xfId="41" applyNumberFormat="1" applyFont="1" applyFill="1" applyBorder="1" applyAlignment="1" applyProtection="1">
      <alignment horizontal="center"/>
      <protection/>
    </xf>
    <xf numFmtId="38" fontId="179" fillId="43" borderId="44" xfId="41" applyNumberFormat="1" applyFont="1" applyFill="1" applyBorder="1" applyAlignment="1" applyProtection="1">
      <alignment horizontal="center"/>
      <protection/>
    </xf>
    <xf numFmtId="186" fontId="197" fillId="45" borderId="28" xfId="33" applyNumberFormat="1" applyFont="1" applyFill="1" applyBorder="1" applyAlignment="1" applyProtection="1">
      <alignment horizontal="center" vertical="center"/>
      <protection locked="0"/>
    </xf>
    <xf numFmtId="186" fontId="197" fillId="45" borderId="29" xfId="33" applyNumberFormat="1" applyFont="1" applyFill="1" applyBorder="1" applyAlignment="1" applyProtection="1">
      <alignment horizontal="center" vertical="center"/>
      <protection locked="0"/>
    </xf>
    <xf numFmtId="0" fontId="10" fillId="33" borderId="66" xfId="36" applyFont="1" applyFill="1" applyBorder="1" applyAlignment="1" applyProtection="1">
      <alignment horizontal="center"/>
      <protection/>
    </xf>
    <xf numFmtId="0" fontId="10" fillId="33" borderId="38" xfId="36" applyFont="1" applyFill="1" applyBorder="1" applyAlignment="1" applyProtection="1">
      <alignment horizontal="center"/>
      <protection/>
    </xf>
    <xf numFmtId="0" fontId="10" fillId="33" borderId="39" xfId="36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207" fontId="198" fillId="26" borderId="0" xfId="0" applyNumberFormat="1" applyFont="1" applyFill="1" applyAlignment="1" applyProtection="1">
      <alignment horizontal="center"/>
      <protection/>
    </xf>
    <xf numFmtId="207" fontId="198" fillId="54" borderId="0" xfId="0" applyNumberFormat="1" applyFont="1" applyFill="1" applyAlignment="1" applyProtection="1">
      <alignment horizontal="center"/>
      <protection/>
    </xf>
    <xf numFmtId="0" fontId="8" fillId="36" borderId="133" xfId="40" applyFont="1" applyFill="1" applyBorder="1" applyAlignment="1" applyProtection="1" quotePrefix="1">
      <alignment horizontal="center" wrapText="1"/>
      <protection/>
    </xf>
    <xf numFmtId="0" fontId="8" fillId="36" borderId="53" xfId="40" applyFont="1" applyFill="1" applyBorder="1" applyAlignment="1" applyProtection="1">
      <alignment horizontal="center" wrapText="1"/>
      <protection/>
    </xf>
    <xf numFmtId="0" fontId="8" fillId="36" borderId="134" xfId="40" applyFont="1" applyFill="1" applyBorder="1" applyAlignment="1" applyProtection="1">
      <alignment horizontal="center" wrapText="1"/>
      <protection/>
    </xf>
    <xf numFmtId="187" fontId="8" fillId="33" borderId="28" xfId="38" applyNumberFormat="1" applyFont="1" applyFill="1" applyBorder="1" applyAlignment="1" applyProtection="1" quotePrefix="1">
      <alignment horizontal="center" vertical="center"/>
      <protection/>
    </xf>
    <xf numFmtId="187" fontId="8" fillId="33" borderId="29" xfId="38" applyNumberFormat="1" applyFont="1" applyFill="1" applyBorder="1" applyAlignment="1" applyProtection="1" quotePrefix="1">
      <alignment horizontal="center" vertical="center"/>
      <protection/>
    </xf>
    <xf numFmtId="186" fontId="197" fillId="45" borderId="28" xfId="33" applyNumberFormat="1" applyFont="1" applyFill="1" applyBorder="1" applyAlignment="1" applyProtection="1">
      <alignment horizontal="center" vertical="center"/>
      <protection/>
    </xf>
    <xf numFmtId="186" fontId="197" fillId="45" borderId="29" xfId="33" applyNumberFormat="1" applyFont="1" applyFill="1" applyBorder="1" applyAlignment="1" applyProtection="1">
      <alignment horizontal="center" vertical="center"/>
      <protection/>
    </xf>
    <xf numFmtId="0" fontId="9" fillId="36" borderId="17" xfId="40" applyFont="1" applyFill="1" applyBorder="1" applyAlignment="1" applyProtection="1">
      <alignment horizontal="center" vertical="top"/>
      <protection/>
    </xf>
    <xf numFmtId="0" fontId="9" fillId="36" borderId="0" xfId="40" applyFont="1" applyFill="1" applyBorder="1" applyAlignment="1" applyProtection="1">
      <alignment horizontal="center" vertical="top"/>
      <protection/>
    </xf>
    <xf numFmtId="0" fontId="9" fillId="36" borderId="18" xfId="40" applyFont="1" applyFill="1" applyBorder="1" applyAlignment="1" applyProtection="1">
      <alignment horizontal="center" vertical="top"/>
      <protection/>
    </xf>
    <xf numFmtId="0" fontId="58" fillId="33" borderId="26" xfId="40" applyFont="1" applyFill="1" applyBorder="1" applyAlignment="1" applyProtection="1">
      <alignment horizontal="center" vertical="center" wrapText="1"/>
      <protection/>
    </xf>
    <xf numFmtId="0" fontId="58" fillId="33" borderId="20" xfId="40" applyFont="1" applyFill="1" applyBorder="1" applyAlignment="1" applyProtection="1">
      <alignment horizontal="center" vertical="center" wrapText="1"/>
      <protection/>
    </xf>
    <xf numFmtId="0" fontId="58" fillId="33" borderId="21" xfId="40" applyFont="1" applyFill="1" applyBorder="1" applyAlignment="1" applyProtection="1">
      <alignment horizontal="center" vertical="center" wrapText="1"/>
      <protection/>
    </xf>
    <xf numFmtId="38" fontId="11" fillId="33" borderId="28" xfId="71" applyNumberFormat="1" applyFont="1" applyFill="1" applyBorder="1" applyAlignment="1" applyProtection="1">
      <alignment horizontal="center" vertical="center"/>
      <protection/>
    </xf>
    <xf numFmtId="38" fontId="11" fillId="33" borderId="43" xfId="71" applyNumberFormat="1" applyFont="1" applyFill="1" applyBorder="1" applyAlignment="1" applyProtection="1">
      <alignment horizontal="center" vertical="center"/>
      <protection/>
    </xf>
    <xf numFmtId="38" fontId="11" fillId="33" borderId="29" xfId="71" applyNumberFormat="1" applyFont="1" applyFill="1" applyBorder="1" applyAlignment="1" applyProtection="1">
      <alignment horizontal="center" vertical="center"/>
      <protection/>
    </xf>
    <xf numFmtId="0" fontId="199" fillId="36" borderId="28" xfId="71" applyFont="1" applyFill="1" applyBorder="1" applyAlignment="1" applyProtection="1">
      <alignment horizontal="center" vertical="center"/>
      <protection/>
    </xf>
    <xf numFmtId="0" fontId="199" fillId="36" borderId="43" xfId="71" applyFont="1" applyFill="1" applyBorder="1" applyAlignment="1" applyProtection="1">
      <alignment horizontal="center" vertical="center"/>
      <protection/>
    </xf>
    <xf numFmtId="0" fontId="199" fillId="36" borderId="29" xfId="71" applyFont="1" applyFill="1" applyBorder="1" applyAlignment="1" applyProtection="1">
      <alignment horizontal="center" vertical="center"/>
      <protection/>
    </xf>
    <xf numFmtId="0" fontId="28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96" fillId="33" borderId="0" xfId="36" applyNumberFormat="1" applyFont="1" applyFill="1" applyBorder="1" applyAlignment="1" applyProtection="1">
      <alignment horizontal="center"/>
      <protection/>
    </xf>
    <xf numFmtId="0" fontId="193" fillId="33" borderId="45" xfId="33" applyFont="1" applyFill="1" applyBorder="1" applyAlignment="1" applyProtection="1" quotePrefix="1">
      <alignment horizontal="center"/>
      <protection/>
    </xf>
    <xf numFmtId="185" fontId="4" fillId="26" borderId="28" xfId="36" applyNumberFormat="1" applyFont="1" applyFill="1" applyBorder="1" applyAlignment="1" applyProtection="1">
      <alignment horizontal="center"/>
      <protection/>
    </xf>
    <xf numFmtId="185" fontId="4" fillId="26" borderId="43" xfId="36" applyNumberFormat="1" applyFont="1" applyFill="1" applyBorder="1" applyAlignment="1" applyProtection="1">
      <alignment horizontal="center"/>
      <protection/>
    </xf>
    <xf numFmtId="185" fontId="4" fillId="26" borderId="29" xfId="36" applyNumberFormat="1" applyFont="1" applyFill="1" applyBorder="1" applyAlignment="1" applyProtection="1">
      <alignment horizontal="center"/>
      <protection/>
    </xf>
    <xf numFmtId="0" fontId="195" fillId="33" borderId="116" xfId="37" applyFont="1" applyFill="1" applyBorder="1" applyAlignment="1" applyProtection="1">
      <alignment horizontal="center"/>
      <protection/>
    </xf>
    <xf numFmtId="0" fontId="195" fillId="33" borderId="135" xfId="37" applyFont="1" applyFill="1" applyBorder="1" applyAlignment="1" applyProtection="1">
      <alignment horizontal="center"/>
      <protection/>
    </xf>
    <xf numFmtId="208" fontId="200" fillId="55" borderId="0" xfId="33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Spravka-&amp;-69-05-2011-MAKET-entity" xfId="39"/>
    <cellStyle name="Normal_TRIAL-BALANCE-2001-MAKET" xfId="40"/>
    <cellStyle name="Normal_ZADACHA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5.7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61">
        <f>+'Cash-Flow-2023-Leva'!P5</f>
        <v>2023</v>
      </c>
      <c r="M2" s="661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">
      <c r="A7" s="63"/>
      <c r="B7" s="65"/>
      <c r="C7" s="70"/>
      <c r="D7" s="66" t="s">
        <v>44</v>
      </c>
      <c r="E7" s="66"/>
      <c r="F7" s="66"/>
      <c r="G7" s="66"/>
      <c r="H7" s="668">
        <f>+'Cash-Flow-2023-Leva'!P5</f>
        <v>2023</v>
      </c>
      <c r="I7" s="668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">
      <c r="A30" s="63"/>
      <c r="B30" s="68" t="s">
        <v>11</v>
      </c>
      <c r="C30" s="72" t="s">
        <v>13</v>
      </c>
      <c r="D30" s="66"/>
      <c r="E30" s="66"/>
      <c r="F30" s="670">
        <f>+'Cash-Flow-2023-Leva'!P5</f>
        <v>2023</v>
      </c>
      <c r="G30" s="670"/>
      <c r="H30" s="670"/>
      <c r="I30" s="670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">
      <c r="A37" s="63"/>
      <c r="B37" s="65"/>
      <c r="C37" s="70"/>
      <c r="D37" s="461" t="s">
        <v>265</v>
      </c>
      <c r="E37" s="66"/>
      <c r="F37" s="66"/>
      <c r="G37" s="644">
        <f>+H7</f>
        <v>2023</v>
      </c>
      <c r="H37" s="644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3">
        <f>+F30-1</f>
        <v>2022</v>
      </c>
      <c r="M40" s="663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">
      <c r="A42" s="63"/>
      <c r="B42" s="65"/>
      <c r="C42" s="70"/>
      <c r="D42" s="461" t="s">
        <v>267</v>
      </c>
      <c r="E42" s="66"/>
      <c r="F42" s="607"/>
      <c r="G42" s="662">
        <f>+H7-1</f>
        <v>2022</v>
      </c>
      <c r="H42" s="662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49"/>
      <c r="L55" s="649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58">
        <f>+H7</f>
        <v>2023</v>
      </c>
      <c r="L56" s="658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">
      <c r="A57" s="63"/>
      <c r="B57" s="65"/>
      <c r="C57" s="70"/>
      <c r="D57" s="610" t="s">
        <v>336</v>
      </c>
      <c r="E57" s="66"/>
      <c r="F57" s="66"/>
      <c r="G57" s="66"/>
      <c r="H57" s="66"/>
      <c r="I57" s="644">
        <f>+H7</f>
        <v>2023</v>
      </c>
      <c r="J57" s="644"/>
      <c r="K57" s="611" t="s">
        <v>388</v>
      </c>
      <c r="L57" s="642">
        <f>+H7</f>
        <v>2023</v>
      </c>
      <c r="M57" s="642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">
      <c r="A59" s="63"/>
      <c r="B59" s="65"/>
      <c r="C59" s="70"/>
      <c r="D59" s="612" t="s">
        <v>389</v>
      </c>
      <c r="E59" s="666">
        <f>+H7</f>
        <v>2023</v>
      </c>
      <c r="F59" s="666"/>
      <c r="G59" s="666"/>
      <c r="H59" s="666"/>
      <c r="I59" s="666"/>
      <c r="J59" s="666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">
      <c r="A60" s="63"/>
      <c r="B60" s="65"/>
      <c r="C60" s="70"/>
      <c r="D60" s="614" t="s">
        <v>391</v>
      </c>
      <c r="E60" s="667">
        <f>+H7</f>
        <v>2023</v>
      </c>
      <c r="F60" s="667"/>
      <c r="G60" s="667"/>
      <c r="H60" s="667"/>
      <c r="I60" s="667"/>
      <c r="J60" s="667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">
      <c r="A61" s="63"/>
      <c r="B61" s="65"/>
      <c r="C61" s="70"/>
      <c r="D61" s="616" t="s">
        <v>393</v>
      </c>
      <c r="E61" s="660">
        <f>+H7</f>
        <v>2023</v>
      </c>
      <c r="F61" s="660"/>
      <c r="G61" s="660"/>
      <c r="H61" s="660"/>
      <c r="I61" s="660"/>
      <c r="J61" s="660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">
      <c r="A75" s="63"/>
      <c r="B75" s="65"/>
      <c r="C75" s="70"/>
      <c r="D75" s="602" t="s">
        <v>402</v>
      </c>
      <c r="E75" s="66"/>
      <c r="F75" s="66"/>
      <c r="G75" s="66"/>
      <c r="H75" s="578"/>
      <c r="I75" s="645">
        <f>+H7</f>
        <v>2023</v>
      </c>
      <c r="J75" s="645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49"/>
      <c r="L80" s="649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58">
        <f>+H7</f>
        <v>2023</v>
      </c>
      <c r="L81" s="658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">
      <c r="A82" s="63"/>
      <c r="B82" s="65"/>
      <c r="C82" s="70"/>
      <c r="D82" s="610" t="s">
        <v>336</v>
      </c>
      <c r="E82" s="66"/>
      <c r="F82" s="66"/>
      <c r="G82" s="66"/>
      <c r="H82" s="66"/>
      <c r="I82" s="644">
        <f>+H7</f>
        <v>2023</v>
      </c>
      <c r="J82" s="644"/>
      <c r="K82" s="611" t="s">
        <v>405</v>
      </c>
      <c r="L82" s="642">
        <f>+H7</f>
        <v>2023</v>
      </c>
      <c r="M82" s="642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">
      <c r="A84" s="63"/>
      <c r="B84" s="65"/>
      <c r="C84" s="70"/>
      <c r="D84" s="612" t="s">
        <v>389</v>
      </c>
      <c r="E84" s="643">
        <f>+H7</f>
        <v>2023</v>
      </c>
      <c r="F84" s="643"/>
      <c r="G84" s="643"/>
      <c r="H84" s="643"/>
      <c r="I84" s="643"/>
      <c r="J84" s="643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">
      <c r="A85" s="63"/>
      <c r="B85" s="65"/>
      <c r="C85" s="70"/>
      <c r="D85" s="614" t="s">
        <v>391</v>
      </c>
      <c r="E85" s="647">
        <f>+H7</f>
        <v>2023</v>
      </c>
      <c r="F85" s="647"/>
      <c r="G85" s="647"/>
      <c r="H85" s="647"/>
      <c r="I85" s="647"/>
      <c r="J85" s="647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">
      <c r="A86" s="63"/>
      <c r="B86" s="65"/>
      <c r="C86" s="70"/>
      <c r="D86" s="616" t="s">
        <v>393</v>
      </c>
      <c r="E86" s="648">
        <f>+H7</f>
        <v>2023</v>
      </c>
      <c r="F86" s="648"/>
      <c r="G86" s="648"/>
      <c r="H86" s="648"/>
      <c r="I86" s="648"/>
      <c r="J86" s="648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49"/>
      <c r="L96" s="649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50">
        <f>+H7-1</f>
        <v>2022</v>
      </c>
      <c r="L97" s="650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">
      <c r="A98" s="63"/>
      <c r="B98" s="65"/>
      <c r="C98" s="70"/>
      <c r="D98" s="610" t="s">
        <v>303</v>
      </c>
      <c r="E98" s="66"/>
      <c r="F98" s="66"/>
      <c r="G98" s="66"/>
      <c r="H98" s="66"/>
      <c r="I98" s="657">
        <f>+H7-1</f>
        <v>2022</v>
      </c>
      <c r="J98" s="657"/>
      <c r="K98" s="611" t="s">
        <v>388</v>
      </c>
      <c r="L98" s="642">
        <f>+H7</f>
        <v>2023</v>
      </c>
      <c r="M98" s="642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">
      <c r="A100" s="63"/>
      <c r="B100" s="65"/>
      <c r="C100" s="70"/>
      <c r="D100" s="618" t="s">
        <v>389</v>
      </c>
      <c r="E100" s="659">
        <f>+H7-1</f>
        <v>2022</v>
      </c>
      <c r="F100" s="659"/>
      <c r="G100" s="659"/>
      <c r="H100" s="659"/>
      <c r="I100" s="659"/>
      <c r="J100" s="659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">
      <c r="A101" s="63"/>
      <c r="B101" s="65"/>
      <c r="C101" s="70"/>
      <c r="D101" s="620" t="s">
        <v>391</v>
      </c>
      <c r="E101" s="646">
        <f>+H7-1</f>
        <v>2022</v>
      </c>
      <c r="F101" s="646"/>
      <c r="G101" s="646"/>
      <c r="H101" s="646"/>
      <c r="I101" s="646"/>
      <c r="J101" s="646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">
      <c r="A102" s="63"/>
      <c r="B102" s="65"/>
      <c r="C102" s="70"/>
      <c r="D102" s="622" t="s">
        <v>393</v>
      </c>
      <c r="E102" s="665">
        <f>+H7-1</f>
        <v>2022</v>
      </c>
      <c r="F102" s="665"/>
      <c r="G102" s="665"/>
      <c r="H102" s="665"/>
      <c r="I102" s="665"/>
      <c r="J102" s="665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5">
        <f>+H7</f>
        <v>2023</v>
      </c>
      <c r="J116" s="645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49"/>
      <c r="L121" s="649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50">
        <f>+H7-1</f>
        <v>2022</v>
      </c>
      <c r="L122" s="650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">
      <c r="A123" s="63"/>
      <c r="B123" s="65"/>
      <c r="C123" s="70"/>
      <c r="D123" s="610" t="s">
        <v>303</v>
      </c>
      <c r="E123" s="66"/>
      <c r="F123" s="66"/>
      <c r="G123" s="66"/>
      <c r="H123" s="66"/>
      <c r="I123" s="657">
        <f>+H7-1</f>
        <v>2022</v>
      </c>
      <c r="J123" s="657"/>
      <c r="K123" s="611" t="s">
        <v>405</v>
      </c>
      <c r="L123" s="642">
        <f>+H7</f>
        <v>2023</v>
      </c>
      <c r="M123" s="642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">
      <c r="A125" s="63"/>
      <c r="B125" s="65"/>
      <c r="C125" s="70"/>
      <c r="D125" s="618" t="s">
        <v>389</v>
      </c>
      <c r="E125" s="654">
        <f>+H7-1</f>
        <v>2022</v>
      </c>
      <c r="F125" s="654"/>
      <c r="G125" s="654"/>
      <c r="H125" s="654"/>
      <c r="I125" s="654"/>
      <c r="J125" s="654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">
      <c r="A126" s="63"/>
      <c r="B126" s="65"/>
      <c r="C126" s="70"/>
      <c r="D126" s="620" t="s">
        <v>391</v>
      </c>
      <c r="E126" s="652">
        <f>+H7-1</f>
        <v>2022</v>
      </c>
      <c r="F126" s="652"/>
      <c r="G126" s="652"/>
      <c r="H126" s="652"/>
      <c r="I126" s="652"/>
      <c r="J126" s="652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">
      <c r="A127" s="63"/>
      <c r="B127" s="65"/>
      <c r="C127" s="70"/>
      <c r="D127" s="622" t="s">
        <v>393</v>
      </c>
      <c r="E127" s="653">
        <f>+H7-1</f>
        <v>2022</v>
      </c>
      <c r="F127" s="653"/>
      <c r="G127" s="653"/>
      <c r="H127" s="653"/>
      <c r="I127" s="653"/>
      <c r="J127" s="653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56">
        <f>+H7</f>
        <v>2023</v>
      </c>
      <c r="K136" s="656"/>
      <c r="L136" s="656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">
      <c r="A137" s="63"/>
      <c r="B137" s="65"/>
      <c r="C137" s="70"/>
      <c r="D137" s="610" t="s">
        <v>324</v>
      </c>
      <c r="E137" s="66"/>
      <c r="F137" s="66"/>
      <c r="G137" s="66"/>
      <c r="H137" s="644">
        <f>+H7</f>
        <v>2023</v>
      </c>
      <c r="I137" s="644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5">
        <f>+H7</f>
        <v>2023</v>
      </c>
      <c r="J138" s="645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76">
        <f>+H7</f>
        <v>2023</v>
      </c>
      <c r="K144" s="676"/>
      <c r="L144" s="676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4">
        <f>+H14</f>
        <v>2023</v>
      </c>
      <c r="J145" s="644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51">
        <f>+H7</f>
        <v>2023</v>
      </c>
      <c r="L160" s="651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">
      <c r="A164" s="63"/>
      <c r="B164" s="65"/>
      <c r="C164" s="70"/>
      <c r="D164" s="83"/>
      <c r="E164" s="73"/>
      <c r="F164" s="674" t="s">
        <v>331</v>
      </c>
      <c r="G164" s="674"/>
      <c r="H164" s="674"/>
      <c r="I164" s="674"/>
      <c r="J164" s="674"/>
      <c r="K164" s="674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">
      <c r="A165" s="63"/>
      <c r="B165" s="65"/>
      <c r="C165" s="70"/>
      <c r="D165" s="539"/>
      <c r="E165" s="73"/>
      <c r="F165" s="674" t="s">
        <v>332</v>
      </c>
      <c r="G165" s="674"/>
      <c r="H165" s="674"/>
      <c r="I165" s="674"/>
      <c r="J165" s="674"/>
      <c r="K165" s="674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">
      <c r="A167" s="63"/>
      <c r="B167" s="68" t="s">
        <v>12</v>
      </c>
      <c r="C167" s="72" t="s">
        <v>18</v>
      </c>
      <c r="D167" s="66"/>
      <c r="E167" s="66"/>
      <c r="F167" s="671">
        <f>+'Cash-Flow-2023-Leva'!P5</f>
        <v>2023</v>
      </c>
      <c r="G167" s="671"/>
      <c r="H167" s="671"/>
      <c r="I167" s="671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">
      <c r="A168" s="63"/>
      <c r="B168" s="65"/>
      <c r="C168" s="70">
        <f>1+C134</f>
        <v>18</v>
      </c>
      <c r="D168" s="66" t="s">
        <v>19</v>
      </c>
      <c r="E168" s="66"/>
      <c r="F168" s="66"/>
      <c r="G168" s="673">
        <f>+'Cash-Flow-2023-Leva'!P5</f>
        <v>2023</v>
      </c>
      <c r="H168" s="673"/>
      <c r="I168" s="673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">
      <c r="A169" s="63"/>
      <c r="B169" s="65"/>
      <c r="C169" s="70"/>
      <c r="D169" s="66" t="s">
        <v>21</v>
      </c>
      <c r="E169" s="66"/>
      <c r="F169" s="672">
        <f>+'Cash-Flow-2023-Leva'!P5</f>
        <v>2023</v>
      </c>
      <c r="G169" s="672"/>
      <c r="H169" s="672"/>
      <c r="I169" s="672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">
      <c r="A185" s="63"/>
      <c r="B185" s="65"/>
      <c r="C185" s="70"/>
      <c r="D185" s="90" t="s">
        <v>32</v>
      </c>
      <c r="E185" s="672">
        <f>+'Cash-Flow-2023-Leva'!P5</f>
        <v>2023</v>
      </c>
      <c r="F185" s="672"/>
      <c r="G185" s="672"/>
      <c r="H185" s="672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55">
        <f>+'Cash-Flow-2023-Leva'!P5</f>
        <v>2023</v>
      </c>
      <c r="L186" s="655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">
      <c r="A189" s="63"/>
      <c r="B189" s="65"/>
      <c r="C189" s="70"/>
      <c r="D189" s="664">
        <f>H7</f>
        <v>2023</v>
      </c>
      <c r="E189" s="664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">
      <c r="A191" s="63"/>
      <c r="B191" s="65"/>
      <c r="C191" s="70"/>
      <c r="D191" s="83"/>
      <c r="E191" s="73"/>
      <c r="F191" s="674" t="s">
        <v>331</v>
      </c>
      <c r="G191" s="674"/>
      <c r="H191" s="674"/>
      <c r="I191" s="674"/>
      <c r="J191" s="674"/>
      <c r="K191" s="674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">
      <c r="A192" s="63"/>
      <c r="B192" s="65"/>
      <c r="C192" s="70"/>
      <c r="D192" s="539"/>
      <c r="E192" s="73"/>
      <c r="F192" s="675">
        <f>+L2</f>
        <v>2023</v>
      </c>
      <c r="G192" s="675"/>
      <c r="H192" s="675"/>
      <c r="I192" s="675"/>
      <c r="J192" s="675"/>
      <c r="K192" s="675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69">
        <f>+'Cash-Flow-2023-Leva'!P5</f>
        <v>2023</v>
      </c>
      <c r="I194" s="669"/>
      <c r="J194" s="669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5.7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75" zoomScaleNormal="75" zoomScalePageLayoutView="0" workbookViewId="0" topLeftCell="A1">
      <pane xSplit="5" ySplit="12" topLeftCell="F10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45" sqref="F14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11" t="s">
        <v>455</v>
      </c>
      <c r="C1" s="712"/>
      <c r="D1" s="712"/>
      <c r="E1" s="712"/>
      <c r="F1" s="713"/>
      <c r="G1" s="433" t="s">
        <v>244</v>
      </c>
      <c r="H1" s="426"/>
      <c r="I1" s="699">
        <v>129009094</v>
      </c>
      <c r="J1" s="700"/>
      <c r="K1" s="427"/>
      <c r="L1" s="435" t="s">
        <v>245</v>
      </c>
      <c r="M1" s="431">
        <v>1282</v>
      </c>
      <c r="N1" s="427"/>
      <c r="O1" s="435" t="s">
        <v>239</v>
      </c>
      <c r="P1" s="452">
        <v>62081</v>
      </c>
      <c r="Q1" s="428"/>
      <c r="R1" s="344" t="s">
        <v>277</v>
      </c>
      <c r="S1" s="784"/>
      <c r="T1" s="785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31" t="s">
        <v>240</v>
      </c>
      <c r="C2" s="732"/>
      <c r="D2" s="732"/>
      <c r="E2" s="732"/>
      <c r="F2" s="733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15" t="s">
        <v>250</v>
      </c>
      <c r="C3" s="716"/>
      <c r="D3" s="716"/>
      <c r="E3" s="716"/>
      <c r="F3" s="717"/>
      <c r="G3" s="434" t="s">
        <v>238</v>
      </c>
      <c r="H3" s="704"/>
      <c r="I3" s="705"/>
      <c r="J3" s="705"/>
      <c r="K3" s="706"/>
      <c r="L3" s="28" t="s">
        <v>246</v>
      </c>
      <c r="M3" s="701"/>
      <c r="N3" s="702"/>
      <c r="O3" s="702"/>
      <c r="P3" s="703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679">
        <f>+IF(+O174&gt;0,"НЕРАВНЕНИЕ: Касов отчет - Баланс!",0)</f>
        <v>0</v>
      </c>
      <c r="C5" s="679"/>
      <c r="D5" s="735" t="s">
        <v>243</v>
      </c>
      <c r="E5" s="735"/>
      <c r="F5" s="735"/>
      <c r="G5" s="735"/>
      <c r="H5" s="735"/>
      <c r="I5" s="735"/>
      <c r="J5" s="735"/>
      <c r="K5" s="735"/>
      <c r="L5" s="735"/>
      <c r="M5" s="20"/>
      <c r="N5" s="20"/>
      <c r="O5" s="24" t="s">
        <v>17</v>
      </c>
      <c r="P5" s="450">
        <v>2023</v>
      </c>
      <c r="Q5" s="20"/>
      <c r="R5" s="707" t="s">
        <v>180</v>
      </c>
      <c r="S5" s="707"/>
      <c r="T5" s="707"/>
      <c r="U5" s="15"/>
    </row>
    <row r="6" spans="1:28" s="3" customFormat="1" ht="17.25" customHeight="1">
      <c r="A6" s="15"/>
      <c r="B6" s="680">
        <f>+IF(B5=0,0,P5)</f>
        <v>0</v>
      </c>
      <c r="C6" s="680"/>
      <c r="D6" s="735" t="s">
        <v>242</v>
      </c>
      <c r="E6" s="735"/>
      <c r="F6" s="735"/>
      <c r="G6" s="735"/>
      <c r="H6" s="735"/>
      <c r="I6" s="735"/>
      <c r="J6" s="735"/>
      <c r="K6" s="735"/>
      <c r="L6" s="735"/>
      <c r="M6" s="21"/>
      <c r="N6" s="16"/>
      <c r="O6" s="15"/>
      <c r="P6" s="15"/>
      <c r="Q6" s="13"/>
      <c r="R6" s="734">
        <f>+P4</f>
        <v>0</v>
      </c>
      <c r="S6" s="734"/>
      <c r="T6" s="734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14" t="str">
        <f>+B1</f>
        <v>НВУ "ВАСИЛ ЛЕВСКИ" ГР. ВЕЛИКО ТЪРНОВО </v>
      </c>
      <c r="E8" s="714"/>
      <c r="F8" s="714"/>
      <c r="G8" s="714"/>
      <c r="H8" s="714"/>
      <c r="I8" s="714"/>
      <c r="J8" s="714"/>
      <c r="K8" s="714"/>
      <c r="L8" s="714"/>
      <c r="M8" s="432" t="s">
        <v>247</v>
      </c>
      <c r="N8" s="16"/>
      <c r="O8" s="592" t="s">
        <v>352</v>
      </c>
      <c r="P8" s="290" t="s">
        <v>46</v>
      </c>
      <c r="Q8" s="13"/>
      <c r="R8" s="708">
        <f>+P5</f>
        <v>2023</v>
      </c>
      <c r="S8" s="709"/>
      <c r="T8" s="710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22" t="s">
        <v>0</v>
      </c>
      <c r="S10" s="723"/>
      <c r="T10" s="724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30.09.2023 г.</v>
      </c>
      <c r="G11" s="396">
        <f>+P5-1</f>
        <v>2022</v>
      </c>
      <c r="H11" s="15"/>
      <c r="I11" s="589" t="str">
        <f>+O8</f>
        <v>30.09.2023 г.</v>
      </c>
      <c r="J11" s="397">
        <f>+P5-1</f>
        <v>2022</v>
      </c>
      <c r="K11" s="16"/>
      <c r="L11" s="590" t="str">
        <f>+O8</f>
        <v>30.09.2023 г.</v>
      </c>
      <c r="M11" s="398">
        <f>+P5-1</f>
        <v>2022</v>
      </c>
      <c r="N11" s="16"/>
      <c r="O11" s="591" t="str">
        <f>+O8</f>
        <v>30.09.2023 г.</v>
      </c>
      <c r="P11" s="399">
        <f>+P5-1</f>
        <v>2022</v>
      </c>
      <c r="Q11" s="352"/>
      <c r="R11" s="725" t="s">
        <v>181</v>
      </c>
      <c r="S11" s="726"/>
      <c r="T11" s="727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728" t="s">
        <v>149</v>
      </c>
      <c r="S15" s="729"/>
      <c r="T15" s="730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36" t="s">
        <v>284</v>
      </c>
      <c r="S16" s="737"/>
      <c r="T16" s="738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42" t="s">
        <v>279</v>
      </c>
      <c r="S17" s="743"/>
      <c r="T17" s="744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1036</v>
      </c>
      <c r="G18" s="229">
        <v>1743</v>
      </c>
      <c r="H18" s="15"/>
      <c r="I18" s="230"/>
      <c r="J18" s="229"/>
      <c r="K18" s="227"/>
      <c r="L18" s="230"/>
      <c r="M18" s="229"/>
      <c r="N18" s="227"/>
      <c r="O18" s="365">
        <f t="shared" si="0"/>
        <v>1036</v>
      </c>
      <c r="P18" s="378">
        <f t="shared" si="0"/>
        <v>1743</v>
      </c>
      <c r="Q18" s="31"/>
      <c r="R18" s="728" t="s">
        <v>150</v>
      </c>
      <c r="S18" s="729"/>
      <c r="T18" s="730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749474</v>
      </c>
      <c r="G19" s="231">
        <v>804567</v>
      </c>
      <c r="H19" s="15"/>
      <c r="I19" s="232"/>
      <c r="J19" s="231"/>
      <c r="K19" s="227"/>
      <c r="L19" s="232"/>
      <c r="M19" s="231"/>
      <c r="N19" s="227"/>
      <c r="O19" s="360">
        <f t="shared" si="0"/>
        <v>749474</v>
      </c>
      <c r="P19" s="412">
        <f t="shared" si="0"/>
        <v>804567</v>
      </c>
      <c r="Q19" s="31"/>
      <c r="R19" s="739" t="s">
        <v>151</v>
      </c>
      <c r="S19" s="740"/>
      <c r="T19" s="741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53971</v>
      </c>
      <c r="G20" s="231">
        <v>95134</v>
      </c>
      <c r="H20" s="15"/>
      <c r="I20" s="232"/>
      <c r="J20" s="231"/>
      <c r="K20" s="227"/>
      <c r="L20" s="232"/>
      <c r="M20" s="231"/>
      <c r="N20" s="227"/>
      <c r="O20" s="360">
        <f t="shared" si="0"/>
        <v>53971</v>
      </c>
      <c r="P20" s="412">
        <f t="shared" si="0"/>
        <v>95134</v>
      </c>
      <c r="Q20" s="31"/>
      <c r="R20" s="739" t="s">
        <v>152</v>
      </c>
      <c r="S20" s="740"/>
      <c r="T20" s="741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39" t="s">
        <v>153</v>
      </c>
      <c r="S21" s="740"/>
      <c r="T21" s="741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/>
      <c r="G22" s="231"/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0</v>
      </c>
      <c r="P22" s="412">
        <f t="shared" si="0"/>
        <v>0</v>
      </c>
      <c r="Q22" s="31"/>
      <c r="R22" s="739" t="s">
        <v>154</v>
      </c>
      <c r="S22" s="740"/>
      <c r="T22" s="741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39" t="s">
        <v>155</v>
      </c>
      <c r="S23" s="740"/>
      <c r="T23" s="741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4500</v>
      </c>
      <c r="G24" s="233">
        <v>44753</v>
      </c>
      <c r="H24" s="15"/>
      <c r="I24" s="234">
        <v>-1110</v>
      </c>
      <c r="J24" s="233">
        <v>-1495</v>
      </c>
      <c r="K24" s="227"/>
      <c r="L24" s="234"/>
      <c r="M24" s="233"/>
      <c r="N24" s="227"/>
      <c r="O24" s="361">
        <f t="shared" si="0"/>
        <v>3390</v>
      </c>
      <c r="P24" s="384">
        <f t="shared" si="0"/>
        <v>43258</v>
      </c>
      <c r="Q24" s="31"/>
      <c r="R24" s="745" t="s">
        <v>280</v>
      </c>
      <c r="S24" s="746"/>
      <c r="T24" s="747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808981</v>
      </c>
      <c r="G25" s="235">
        <f>+ROUND(+SUM(G15,G16,G18,G19,G20,G21,G22,G23,G24),0)</f>
        <v>946197</v>
      </c>
      <c r="H25" s="15"/>
      <c r="I25" s="236">
        <f>+ROUND(+SUM(I15,I16,I18,I19,I20,I21,I22,I23,I24),0)</f>
        <v>-1110</v>
      </c>
      <c r="J25" s="235">
        <f>+ROUND(+SUM(J15,J16,J18,J19,J20,J21,J22,J23,J24),0)</f>
        <v>-1495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807871</v>
      </c>
      <c r="P25" s="363">
        <f>+ROUND(+SUM(P15,P16,P18,P19,P20,P21,P22,P23,P24),0)</f>
        <v>944702</v>
      </c>
      <c r="Q25" s="31"/>
      <c r="R25" s="748" t="s">
        <v>182</v>
      </c>
      <c r="S25" s="749"/>
      <c r="T25" s="750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28" t="s">
        <v>156</v>
      </c>
      <c r="S27" s="729"/>
      <c r="T27" s="730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>
        <v>19705</v>
      </c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19705</v>
      </c>
      <c r="Q28" s="31"/>
      <c r="R28" s="739" t="s">
        <v>157</v>
      </c>
      <c r="S28" s="740"/>
      <c r="T28" s="741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5" t="s">
        <v>158</v>
      </c>
      <c r="S29" s="746"/>
      <c r="T29" s="747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19705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19705</v>
      </c>
      <c r="Q30" s="31"/>
      <c r="R30" s="748" t="s">
        <v>183</v>
      </c>
      <c r="S30" s="749"/>
      <c r="T30" s="750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-61442</v>
      </c>
      <c r="G37" s="247">
        <v>-96077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-61442</v>
      </c>
      <c r="P37" s="363">
        <f t="shared" si="2"/>
        <v>-96077</v>
      </c>
      <c r="Q37" s="31"/>
      <c r="R37" s="748" t="s">
        <v>184</v>
      </c>
      <c r="S37" s="749"/>
      <c r="T37" s="750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-53542</v>
      </c>
      <c r="G38" s="249">
        <v>-86260</v>
      </c>
      <c r="H38" s="15"/>
      <c r="I38" s="250"/>
      <c r="J38" s="249"/>
      <c r="K38" s="227"/>
      <c r="L38" s="250"/>
      <c r="M38" s="249"/>
      <c r="N38" s="227"/>
      <c r="O38" s="375">
        <f t="shared" si="2"/>
        <v>-53542</v>
      </c>
      <c r="P38" s="413">
        <f t="shared" si="2"/>
        <v>-86260</v>
      </c>
      <c r="Q38" s="31"/>
      <c r="R38" s="751" t="s">
        <v>159</v>
      </c>
      <c r="S38" s="752"/>
      <c r="T38" s="753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-7900</v>
      </c>
      <c r="G39" s="251">
        <v>-9817</v>
      </c>
      <c r="H39" s="15"/>
      <c r="I39" s="252"/>
      <c r="J39" s="251"/>
      <c r="K39" s="227"/>
      <c r="L39" s="252"/>
      <c r="M39" s="251"/>
      <c r="N39" s="227"/>
      <c r="O39" s="376">
        <f t="shared" si="2"/>
        <v>-7900</v>
      </c>
      <c r="P39" s="414">
        <f t="shared" si="2"/>
        <v>-9817</v>
      </c>
      <c r="Q39" s="31"/>
      <c r="R39" s="754" t="s">
        <v>160</v>
      </c>
      <c r="S39" s="755"/>
      <c r="T39" s="756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57" t="s">
        <v>161</v>
      </c>
      <c r="S40" s="758"/>
      <c r="T40" s="759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1178</v>
      </c>
      <c r="G42" s="247"/>
      <c r="H42" s="15"/>
      <c r="I42" s="248"/>
      <c r="J42" s="247"/>
      <c r="K42" s="227"/>
      <c r="L42" s="248"/>
      <c r="M42" s="247"/>
      <c r="N42" s="227"/>
      <c r="O42" s="362">
        <f>+ROUND(+F42+I42+L42,0)</f>
        <v>1178</v>
      </c>
      <c r="P42" s="363">
        <f>+ROUND(+G42+J42+M42,0)</f>
        <v>0</v>
      </c>
      <c r="Q42" s="31"/>
      <c r="R42" s="748" t="s">
        <v>185</v>
      </c>
      <c r="S42" s="749"/>
      <c r="T42" s="750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>
        <v>10880</v>
      </c>
      <c r="J44" s="229">
        <v>32340</v>
      </c>
      <c r="K44" s="227"/>
      <c r="L44" s="230"/>
      <c r="M44" s="229"/>
      <c r="N44" s="227"/>
      <c r="O44" s="365">
        <f aca="true" t="shared" si="3" ref="O44:P47">+ROUND(+F44+I44+L44,0)</f>
        <v>10880</v>
      </c>
      <c r="P44" s="378">
        <f t="shared" si="3"/>
        <v>32340</v>
      </c>
      <c r="Q44" s="31"/>
      <c r="R44" s="728" t="s">
        <v>162</v>
      </c>
      <c r="S44" s="729"/>
      <c r="T44" s="730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739" t="s">
        <v>163</v>
      </c>
      <c r="S45" s="740"/>
      <c r="T45" s="741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39" t="s">
        <v>164</v>
      </c>
      <c r="S46" s="740"/>
      <c r="T46" s="741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>
        <v>250</v>
      </c>
      <c r="G47" s="233">
        <v>2000</v>
      </c>
      <c r="H47" s="15"/>
      <c r="I47" s="234"/>
      <c r="J47" s="233"/>
      <c r="K47" s="227"/>
      <c r="L47" s="234"/>
      <c r="M47" s="233"/>
      <c r="N47" s="227"/>
      <c r="O47" s="361">
        <f t="shared" si="3"/>
        <v>250</v>
      </c>
      <c r="P47" s="384">
        <f t="shared" si="3"/>
        <v>2000</v>
      </c>
      <c r="Q47" s="31"/>
      <c r="R47" s="745" t="s">
        <v>165</v>
      </c>
      <c r="S47" s="746"/>
      <c r="T47" s="747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250</v>
      </c>
      <c r="G48" s="235">
        <f>+ROUND(+SUM(G44:G47),0)</f>
        <v>2000</v>
      </c>
      <c r="H48" s="15"/>
      <c r="I48" s="236">
        <f>+ROUND(+SUM(I44:I47),0)</f>
        <v>10880</v>
      </c>
      <c r="J48" s="235">
        <f>+ROUND(+SUM(J44:J47),0)</f>
        <v>32340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11130</v>
      </c>
      <c r="P48" s="363">
        <f>+ROUND(+SUM(P44:P47),0)</f>
        <v>34340</v>
      </c>
      <c r="Q48" s="31"/>
      <c r="R48" s="748" t="s">
        <v>186</v>
      </c>
      <c r="S48" s="749"/>
      <c r="T48" s="7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748967</v>
      </c>
      <c r="G50" s="257">
        <f>+ROUND(G25+G30+G37+G42+G48,0)</f>
        <v>871825</v>
      </c>
      <c r="H50" s="15"/>
      <c r="I50" s="258">
        <f>+ROUND(I25+I30+I37+I42+I48,0)</f>
        <v>9770</v>
      </c>
      <c r="J50" s="257">
        <f>+ROUND(J25+J30+J37+J42+J48,0)</f>
        <v>30845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758737</v>
      </c>
      <c r="P50" s="380">
        <f>+ROUND(P25+P30+P37+P42+P48,0)</f>
        <v>902670</v>
      </c>
      <c r="Q50" s="106"/>
      <c r="R50" s="760" t="s">
        <v>187</v>
      </c>
      <c r="S50" s="761"/>
      <c r="T50" s="762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3913829</v>
      </c>
      <c r="G53" s="259">
        <v>7528750</v>
      </c>
      <c r="H53" s="15"/>
      <c r="I53" s="260">
        <v>77197</v>
      </c>
      <c r="J53" s="259">
        <v>116396</v>
      </c>
      <c r="K53" s="227"/>
      <c r="L53" s="260"/>
      <c r="M53" s="259"/>
      <c r="N53" s="227"/>
      <c r="O53" s="366">
        <f aca="true" t="shared" si="4" ref="O53:P57">+ROUND(+F53+I53+L53,0)</f>
        <v>3991026</v>
      </c>
      <c r="P53" s="359">
        <f t="shared" si="4"/>
        <v>7645146</v>
      </c>
      <c r="Q53" s="31"/>
      <c r="R53" s="728" t="s">
        <v>188</v>
      </c>
      <c r="S53" s="729"/>
      <c r="T53" s="730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1318</v>
      </c>
      <c r="G54" s="233">
        <v>30838</v>
      </c>
      <c r="H54" s="15"/>
      <c r="I54" s="234"/>
      <c r="J54" s="233"/>
      <c r="K54" s="227"/>
      <c r="L54" s="234"/>
      <c r="M54" s="233"/>
      <c r="N54" s="227"/>
      <c r="O54" s="361">
        <f t="shared" si="4"/>
        <v>1318</v>
      </c>
      <c r="P54" s="384">
        <f t="shared" si="4"/>
        <v>30838</v>
      </c>
      <c r="Q54" s="31"/>
      <c r="R54" s="739" t="s">
        <v>166</v>
      </c>
      <c r="S54" s="740"/>
      <c r="T54" s="741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1631</v>
      </c>
      <c r="G55" s="233">
        <v>711</v>
      </c>
      <c r="H55" s="15"/>
      <c r="I55" s="234"/>
      <c r="J55" s="233"/>
      <c r="K55" s="227"/>
      <c r="L55" s="234"/>
      <c r="M55" s="233"/>
      <c r="N55" s="227"/>
      <c r="O55" s="361">
        <f t="shared" si="4"/>
        <v>1631</v>
      </c>
      <c r="P55" s="384">
        <f t="shared" si="4"/>
        <v>711</v>
      </c>
      <c r="Q55" s="31"/>
      <c r="R55" s="739" t="s">
        <v>167</v>
      </c>
      <c r="S55" s="740"/>
      <c r="T55" s="741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13187475</v>
      </c>
      <c r="G56" s="233">
        <v>16580113</v>
      </c>
      <c r="H56" s="15"/>
      <c r="I56" s="234">
        <v>336197</v>
      </c>
      <c r="J56" s="233">
        <v>159669</v>
      </c>
      <c r="K56" s="227"/>
      <c r="L56" s="234"/>
      <c r="M56" s="233"/>
      <c r="N56" s="227"/>
      <c r="O56" s="361">
        <f t="shared" si="4"/>
        <v>13523672</v>
      </c>
      <c r="P56" s="384">
        <f t="shared" si="4"/>
        <v>16739782</v>
      </c>
      <c r="Q56" s="31"/>
      <c r="R56" s="739" t="s">
        <v>168</v>
      </c>
      <c r="S56" s="740"/>
      <c r="T56" s="741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5798272</v>
      </c>
      <c r="G57" s="233">
        <v>7465180</v>
      </c>
      <c r="H57" s="15"/>
      <c r="I57" s="234">
        <v>19934</v>
      </c>
      <c r="J57" s="233">
        <v>15417</v>
      </c>
      <c r="K57" s="227"/>
      <c r="L57" s="234"/>
      <c r="M57" s="233"/>
      <c r="N57" s="227"/>
      <c r="O57" s="361">
        <f t="shared" si="4"/>
        <v>5818206</v>
      </c>
      <c r="P57" s="384">
        <f t="shared" si="4"/>
        <v>7480597</v>
      </c>
      <c r="Q57" s="31"/>
      <c r="R57" s="745" t="s">
        <v>169</v>
      </c>
      <c r="S57" s="746"/>
      <c r="T57" s="747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22902525</v>
      </c>
      <c r="G58" s="261">
        <f>+ROUND(+SUM(G53:G57),0)</f>
        <v>31605592</v>
      </c>
      <c r="H58" s="15"/>
      <c r="I58" s="262">
        <f>+ROUND(+SUM(I53:I57),0)</f>
        <v>433328</v>
      </c>
      <c r="J58" s="261">
        <f>+ROUND(+SUM(J53:J57),0)</f>
        <v>291482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23335853</v>
      </c>
      <c r="P58" s="382">
        <f>+ROUND(+SUM(P53:P57),0)</f>
        <v>31897074</v>
      </c>
      <c r="Q58" s="31"/>
      <c r="R58" s="748" t="s">
        <v>189</v>
      </c>
      <c r="S58" s="749"/>
      <c r="T58" s="750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28" t="s">
        <v>170</v>
      </c>
      <c r="S60" s="729"/>
      <c r="T60" s="730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81750</v>
      </c>
      <c r="G61" s="233">
        <v>1450273</v>
      </c>
      <c r="H61" s="15"/>
      <c r="I61" s="234">
        <v>137950</v>
      </c>
      <c r="J61" s="233">
        <v>145342</v>
      </c>
      <c r="K61" s="227"/>
      <c r="L61" s="234"/>
      <c r="M61" s="233"/>
      <c r="N61" s="227"/>
      <c r="O61" s="361">
        <f t="shared" si="5"/>
        <v>219700</v>
      </c>
      <c r="P61" s="384">
        <f t="shared" si="5"/>
        <v>1595615</v>
      </c>
      <c r="Q61" s="31"/>
      <c r="R61" s="739" t="s">
        <v>171</v>
      </c>
      <c r="S61" s="740"/>
      <c r="T61" s="741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>
        <v>86</v>
      </c>
      <c r="G62" s="233">
        <v>545</v>
      </c>
      <c r="H62" s="15"/>
      <c r="I62" s="234">
        <v>62640</v>
      </c>
      <c r="J62" s="233">
        <v>143626</v>
      </c>
      <c r="K62" s="227"/>
      <c r="L62" s="234"/>
      <c r="M62" s="233"/>
      <c r="N62" s="227"/>
      <c r="O62" s="361">
        <f t="shared" si="5"/>
        <v>62726</v>
      </c>
      <c r="P62" s="384">
        <f t="shared" si="5"/>
        <v>144171</v>
      </c>
      <c r="Q62" s="31"/>
      <c r="R62" s="739" t="s">
        <v>172</v>
      </c>
      <c r="S62" s="740"/>
      <c r="T62" s="741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5" t="s">
        <v>190</v>
      </c>
      <c r="S63" s="746"/>
      <c r="T63" s="747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81836</v>
      </c>
      <c r="G65" s="261">
        <f>+ROUND(+SUM(G60:G63),0)</f>
        <v>1450818</v>
      </c>
      <c r="H65" s="15"/>
      <c r="I65" s="262">
        <f>+ROUND(+SUM(I60:I63),0)</f>
        <v>200590</v>
      </c>
      <c r="J65" s="261">
        <f>+ROUND(+SUM(J60:J63),0)</f>
        <v>288968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282426</v>
      </c>
      <c r="P65" s="382">
        <f>+ROUND(+SUM(P60:P63),0)</f>
        <v>1739786</v>
      </c>
      <c r="Q65" s="31"/>
      <c r="R65" s="748" t="s">
        <v>192</v>
      </c>
      <c r="S65" s="749"/>
      <c r="T65" s="750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28" t="s">
        <v>173</v>
      </c>
      <c r="S67" s="729"/>
      <c r="T67" s="730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739" t="s">
        <v>174</v>
      </c>
      <c r="S68" s="740"/>
      <c r="T68" s="741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748" t="s">
        <v>193</v>
      </c>
      <c r="S69" s="749"/>
      <c r="T69" s="750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1735086</v>
      </c>
      <c r="G71" s="259">
        <v>1425759</v>
      </c>
      <c r="H71" s="15"/>
      <c r="I71" s="260">
        <v>863208</v>
      </c>
      <c r="J71" s="259">
        <v>750918</v>
      </c>
      <c r="K71" s="227"/>
      <c r="L71" s="260"/>
      <c r="M71" s="259"/>
      <c r="N71" s="227"/>
      <c r="O71" s="366">
        <f>+ROUND(+F71+I71+L71,0)</f>
        <v>2598294</v>
      </c>
      <c r="P71" s="359">
        <f>+ROUND(+G71+J71+M71,0)</f>
        <v>2176677</v>
      </c>
      <c r="Q71" s="31"/>
      <c r="R71" s="728" t="s">
        <v>175</v>
      </c>
      <c r="S71" s="729"/>
      <c r="T71" s="730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39" t="s">
        <v>176</v>
      </c>
      <c r="S72" s="740"/>
      <c r="T72" s="741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1735086</v>
      </c>
      <c r="G73" s="261">
        <f>+ROUND(+SUM(G71:G72),0)</f>
        <v>1425759</v>
      </c>
      <c r="H73" s="15"/>
      <c r="I73" s="262">
        <f>+ROUND(+SUM(I71:I72),0)</f>
        <v>863208</v>
      </c>
      <c r="J73" s="261">
        <f>+ROUND(+SUM(J71:J72),0)</f>
        <v>750918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2598294</v>
      </c>
      <c r="P73" s="382">
        <f>+ROUND(+SUM(P71:P72),0)</f>
        <v>2176677</v>
      </c>
      <c r="Q73" s="31"/>
      <c r="R73" s="748" t="s">
        <v>194</v>
      </c>
      <c r="S73" s="749"/>
      <c r="T73" s="750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728" t="s">
        <v>177</v>
      </c>
      <c r="S75" s="729"/>
      <c r="T75" s="730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739" t="s">
        <v>195</v>
      </c>
      <c r="S76" s="740"/>
      <c r="T76" s="741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748" t="s">
        <v>196</v>
      </c>
      <c r="S77" s="749"/>
      <c r="T77" s="750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24719447</v>
      </c>
      <c r="G79" s="272">
        <f>+ROUND(G58+G65+G69+G73+G77,0)</f>
        <v>34482169</v>
      </c>
      <c r="H79" s="15"/>
      <c r="I79" s="269">
        <f>+ROUND(I58+I65+I69+I73+I77,0)</f>
        <v>1497126</v>
      </c>
      <c r="J79" s="272">
        <f>+ROUND(J58+J65+J69+J73+J77,0)</f>
        <v>1331368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26216573</v>
      </c>
      <c r="P79" s="392">
        <f>+ROUND(P58+P65+P69+P73+P77,0)</f>
        <v>35813537</v>
      </c>
      <c r="Q79" s="31"/>
      <c r="R79" s="763" t="s">
        <v>197</v>
      </c>
      <c r="S79" s="764"/>
      <c r="T79" s="765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20534479</v>
      </c>
      <c r="G81" s="229">
        <v>38197069</v>
      </c>
      <c r="H81" s="15"/>
      <c r="I81" s="230">
        <v>1180913</v>
      </c>
      <c r="J81" s="229">
        <v>1167733</v>
      </c>
      <c r="K81" s="227"/>
      <c r="L81" s="230"/>
      <c r="M81" s="229"/>
      <c r="N81" s="227"/>
      <c r="O81" s="365">
        <f>+ROUND(+F81+I81+L81,0)</f>
        <v>21715392</v>
      </c>
      <c r="P81" s="378">
        <f>+ROUND(+G81+J81+M81,0)</f>
        <v>39364802</v>
      </c>
      <c r="Q81" s="31"/>
      <c r="R81" s="728" t="s">
        <v>178</v>
      </c>
      <c r="S81" s="729"/>
      <c r="T81" s="730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39" t="s">
        <v>179</v>
      </c>
      <c r="S82" s="740"/>
      <c r="T82" s="741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20534479</v>
      </c>
      <c r="G83" s="270">
        <f>+ROUND(G81+G82,0)</f>
        <v>38197069</v>
      </c>
      <c r="H83" s="15"/>
      <c r="I83" s="271">
        <f>+ROUND(I81+I82,0)</f>
        <v>1180913</v>
      </c>
      <c r="J83" s="270">
        <f>+ROUND(J81+J82,0)</f>
        <v>1167733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21715392</v>
      </c>
      <c r="P83" s="387">
        <f>+ROUND(P81+P82,0)</f>
        <v>39364802</v>
      </c>
      <c r="Q83" s="31"/>
      <c r="R83" s="766" t="s">
        <v>198</v>
      </c>
      <c r="S83" s="767"/>
      <c r="T83" s="768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1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19"/>
      <c r="D84" s="720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-3436001</v>
      </c>
      <c r="G85" s="291">
        <f>+ROUND(G50,0)-ROUND(G79,0)+ROUND(G83,0)</f>
        <v>4586725</v>
      </c>
      <c r="H85" s="15"/>
      <c r="I85" s="292">
        <f>+ROUND(I50,0)-ROUND(I79,0)+ROUND(I83,0)</f>
        <v>-306443</v>
      </c>
      <c r="J85" s="291">
        <f>+ROUND(J50,0)-ROUND(J79,0)+ROUND(J83,0)</f>
        <v>-132790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-3742444</v>
      </c>
      <c r="P85" s="389">
        <f>+ROUND(P50,0)-ROUND(P79,0)+ROUND(P83,0)</f>
        <v>4453935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3436001</v>
      </c>
      <c r="G86" s="293">
        <f>+ROUND(G103,0)+ROUND(G122,0)+ROUND(G129,0)-ROUND(G134,0)</f>
        <v>-4586725</v>
      </c>
      <c r="H86" s="15"/>
      <c r="I86" s="294">
        <f>+ROUND(I103,0)+ROUND(I122,0)+ROUND(I129,0)-ROUND(I134,0)</f>
        <v>306443</v>
      </c>
      <c r="J86" s="293">
        <f>+ROUND(J103,0)+ROUND(J122,0)+ROUND(J129,0)-ROUND(J134,0)</f>
        <v>132790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3742444</v>
      </c>
      <c r="P86" s="391">
        <f>+ROUND(P103,0)+ROUND(P122,0)+ROUND(P129,0)-ROUND(P134,0)</f>
        <v>-4453935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728" t="s">
        <v>199</v>
      </c>
      <c r="S89" s="729"/>
      <c r="T89" s="730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39" t="s">
        <v>200</v>
      </c>
      <c r="S90" s="740"/>
      <c r="T90" s="741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748" t="s">
        <v>201</v>
      </c>
      <c r="S91" s="749"/>
      <c r="T91" s="750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28" t="s">
        <v>202</v>
      </c>
      <c r="S93" s="729"/>
      <c r="T93" s="730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39" t="s">
        <v>203</v>
      </c>
      <c r="S94" s="740"/>
      <c r="T94" s="741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39" t="s">
        <v>204</v>
      </c>
      <c r="S95" s="740"/>
      <c r="T95" s="741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5" t="s">
        <v>205</v>
      </c>
      <c r="S96" s="746"/>
      <c r="T96" s="747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48" t="s">
        <v>206</v>
      </c>
      <c r="S97" s="749"/>
      <c r="T97" s="750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28" t="s">
        <v>207</v>
      </c>
      <c r="S99" s="729"/>
      <c r="T99" s="730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1550</v>
      </c>
      <c r="G100" s="233">
        <v>824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1550</v>
      </c>
      <c r="P100" s="384">
        <f>+ROUND(+G100+J100+M100,0)</f>
        <v>824</v>
      </c>
      <c r="Q100" s="31"/>
      <c r="R100" s="739" t="s">
        <v>208</v>
      </c>
      <c r="S100" s="740"/>
      <c r="T100" s="741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1550</v>
      </c>
      <c r="G101" s="235">
        <f>+ROUND(+SUM(G99:G100),0)</f>
        <v>824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1550</v>
      </c>
      <c r="P101" s="363">
        <f>+ROUND(+SUM(P99:P100),0)</f>
        <v>824</v>
      </c>
      <c r="Q101" s="31"/>
      <c r="R101" s="748" t="s">
        <v>209</v>
      </c>
      <c r="S101" s="749"/>
      <c r="T101" s="7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1550</v>
      </c>
      <c r="G103" s="257">
        <f>+ROUND(G91+G97+G101,0)</f>
        <v>824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1550</v>
      </c>
      <c r="P103" s="380">
        <f>+ROUND(P91+P97+P101,0)</f>
        <v>824</v>
      </c>
      <c r="Q103" s="106"/>
      <c r="R103" s="760" t="s">
        <v>210</v>
      </c>
      <c r="S103" s="761"/>
      <c r="T103" s="762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28" t="s">
        <v>211</v>
      </c>
      <c r="S106" s="729"/>
      <c r="T106" s="730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39" t="s">
        <v>212</v>
      </c>
      <c r="S107" s="740"/>
      <c r="T107" s="741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48" t="s">
        <v>213</v>
      </c>
      <c r="S108" s="749"/>
      <c r="T108" s="750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75" t="s">
        <v>214</v>
      </c>
      <c r="S110" s="776"/>
      <c r="T110" s="777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78" t="s">
        <v>215</v>
      </c>
      <c r="S111" s="779"/>
      <c r="T111" s="780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48" t="s">
        <v>216</v>
      </c>
      <c r="S112" s="749"/>
      <c r="T112" s="750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28" t="s">
        <v>217</v>
      </c>
      <c r="S114" s="729"/>
      <c r="T114" s="730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39" t="s">
        <v>218</v>
      </c>
      <c r="S115" s="740"/>
      <c r="T115" s="741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48" t="s">
        <v>219</v>
      </c>
      <c r="S116" s="749"/>
      <c r="T116" s="750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>
        <v>72557</v>
      </c>
      <c r="M118" s="259">
        <v>-7810</v>
      </c>
      <c r="N118" s="227"/>
      <c r="O118" s="366">
        <f>+ROUND(+F118+I118+L118,0)</f>
        <v>72557</v>
      </c>
      <c r="P118" s="359">
        <f>+ROUND(+G118+J118+M118,0)</f>
        <v>-7810</v>
      </c>
      <c r="Q118" s="31"/>
      <c r="R118" s="728" t="s">
        <v>220</v>
      </c>
      <c r="S118" s="729"/>
      <c r="T118" s="730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739" t="s">
        <v>221</v>
      </c>
      <c r="S119" s="740"/>
      <c r="T119" s="741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72557</v>
      </c>
      <c r="M120" s="261">
        <f>+ROUND(+SUM(M118:M119),0)</f>
        <v>-7810</v>
      </c>
      <c r="N120" s="227"/>
      <c r="O120" s="381">
        <f>+ROUND(+SUM(O118:O119),0)</f>
        <v>72557</v>
      </c>
      <c r="P120" s="382">
        <f>+ROUND(+SUM(P118:P119),0)</f>
        <v>-7810</v>
      </c>
      <c r="Q120" s="31"/>
      <c r="R120" s="748" t="s">
        <v>222</v>
      </c>
      <c r="S120" s="749"/>
      <c r="T120" s="750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0</v>
      </c>
      <c r="G122" s="272">
        <f>+ROUND(G108+G112+G116+G120,0)</f>
        <v>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72557</v>
      </c>
      <c r="M122" s="272">
        <f>+ROUND(M108+M112+M116+M120,0)</f>
        <v>-7810</v>
      </c>
      <c r="N122" s="227"/>
      <c r="O122" s="385">
        <f>+ROUND(O108+O112+O116+O120,0)</f>
        <v>72557</v>
      </c>
      <c r="P122" s="392">
        <f>+ROUND(P108+P112+P116+P120,0)</f>
        <v>-7810</v>
      </c>
      <c r="Q122" s="31"/>
      <c r="R122" s="763" t="s">
        <v>223</v>
      </c>
      <c r="S122" s="764"/>
      <c r="T122" s="765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28" t="s">
        <v>224</v>
      </c>
      <c r="S124" s="729"/>
      <c r="T124" s="730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-306445</v>
      </c>
      <c r="G125" s="233">
        <v>-132791</v>
      </c>
      <c r="H125" s="15"/>
      <c r="I125" s="234">
        <v>306443</v>
      </c>
      <c r="J125" s="233">
        <v>132790</v>
      </c>
      <c r="K125" s="227"/>
      <c r="L125" s="234"/>
      <c r="M125" s="233"/>
      <c r="N125" s="227"/>
      <c r="O125" s="361">
        <f t="shared" si="7"/>
        <v>-2</v>
      </c>
      <c r="P125" s="384">
        <f t="shared" si="7"/>
        <v>-1</v>
      </c>
      <c r="Q125" s="31"/>
      <c r="R125" s="739" t="s">
        <v>225</v>
      </c>
      <c r="S125" s="740"/>
      <c r="T125" s="741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-66363</v>
      </c>
      <c r="G126" s="233"/>
      <c r="H126" s="15"/>
      <c r="I126" s="234"/>
      <c r="J126" s="233"/>
      <c r="K126" s="227"/>
      <c r="L126" s="234"/>
      <c r="M126" s="233"/>
      <c r="N126" s="227"/>
      <c r="O126" s="361">
        <f t="shared" si="7"/>
        <v>-66363</v>
      </c>
      <c r="P126" s="384">
        <f t="shared" si="7"/>
        <v>0</v>
      </c>
      <c r="Q126" s="31"/>
      <c r="R126" s="769" t="s">
        <v>286</v>
      </c>
      <c r="S126" s="770"/>
      <c r="T126" s="771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781" t="s">
        <v>282</v>
      </c>
      <c r="S127" s="782"/>
      <c r="T127" s="783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72" t="s">
        <v>226</v>
      </c>
      <c r="S128" s="773"/>
      <c r="T128" s="774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-372808</v>
      </c>
      <c r="G129" s="270">
        <f>+ROUND(+SUM(G124,G125,G126,G128),0)</f>
        <v>-132791</v>
      </c>
      <c r="H129" s="15"/>
      <c r="I129" s="271">
        <f>+ROUND(+SUM(I124,I125,I126,I128),0)</f>
        <v>306443</v>
      </c>
      <c r="J129" s="270">
        <f>+ROUND(+SUM(J124,J125,J126,J128),0)</f>
        <v>132790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-66365</v>
      </c>
      <c r="P129" s="387">
        <f>+ROUND(+SUM(P124,P125,P126,P128),0)</f>
        <v>-1</v>
      </c>
      <c r="Q129" s="31"/>
      <c r="R129" s="766" t="s">
        <v>227</v>
      </c>
      <c r="S129" s="767"/>
      <c r="T129" s="768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16247359</v>
      </c>
      <c r="G131" s="229">
        <v>11792601</v>
      </c>
      <c r="H131" s="15"/>
      <c r="I131" s="230"/>
      <c r="J131" s="229"/>
      <c r="K131" s="227"/>
      <c r="L131" s="230">
        <v>120134</v>
      </c>
      <c r="M131" s="229">
        <v>127944</v>
      </c>
      <c r="N131" s="227"/>
      <c r="O131" s="365">
        <f aca="true" t="shared" si="8" ref="O131:P133">+ROUND(+F131+I131+L131,0)</f>
        <v>16367493</v>
      </c>
      <c r="P131" s="378">
        <f t="shared" si="8"/>
        <v>11920545</v>
      </c>
      <c r="Q131" s="31"/>
      <c r="R131" s="728" t="s">
        <v>228</v>
      </c>
      <c r="S131" s="729"/>
      <c r="T131" s="730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739" t="s">
        <v>229</v>
      </c>
      <c r="S132" s="740"/>
      <c r="T132" s="741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12440100</v>
      </c>
      <c r="G133" s="233">
        <v>16247359</v>
      </c>
      <c r="H133" s="15"/>
      <c r="I133" s="234"/>
      <c r="J133" s="233"/>
      <c r="K133" s="227"/>
      <c r="L133" s="234">
        <v>192691</v>
      </c>
      <c r="M133" s="233">
        <v>120134</v>
      </c>
      <c r="N133" s="227"/>
      <c r="O133" s="361">
        <f t="shared" si="8"/>
        <v>12632791</v>
      </c>
      <c r="P133" s="384">
        <f t="shared" si="8"/>
        <v>16367493</v>
      </c>
      <c r="Q133" s="31"/>
      <c r="R133" s="789" t="s">
        <v>230</v>
      </c>
      <c r="S133" s="790"/>
      <c r="T133" s="791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-3807259</v>
      </c>
      <c r="G134" s="275">
        <f>+ROUND(+G133-G131-G132,0)</f>
        <v>4454758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72557</v>
      </c>
      <c r="M134" s="275">
        <f>+ROUND(+M133-M131-M132,0)</f>
        <v>-7810</v>
      </c>
      <c r="N134" s="227"/>
      <c r="O134" s="394">
        <f>+ROUND(+O133-O131-O132,0)</f>
        <v>-3734702</v>
      </c>
      <c r="P134" s="395">
        <f>+ROUND(+P133-P131-P132,0)</f>
        <v>4446948</v>
      </c>
      <c r="Q134" s="31"/>
      <c r="R134" s="786" t="s">
        <v>295</v>
      </c>
      <c r="S134" s="787"/>
      <c r="T134" s="788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1"/>
      <c r="D135" s="721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681" t="s">
        <v>309</v>
      </c>
      <c r="S137" s="682"/>
      <c r="T137" s="68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684" t="s">
        <v>306</v>
      </c>
      <c r="S138" s="685"/>
      <c r="T138" s="68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687" t="s">
        <v>305</v>
      </c>
      <c r="S139" s="688"/>
      <c r="T139" s="68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690" t="s">
        <v>296</v>
      </c>
      <c r="S140" s="691"/>
      <c r="T140" s="69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-3807259</v>
      </c>
      <c r="G142" s="537">
        <f>+G134+G140</f>
        <v>4454758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72557</v>
      </c>
      <c r="M142" s="537">
        <f>+M134+M140</f>
        <v>-7810</v>
      </c>
      <c r="N142" s="227"/>
      <c r="O142" s="394">
        <f>+O134+O140</f>
        <v>-3734702</v>
      </c>
      <c r="P142" s="395">
        <f>+P134+P140</f>
        <v>4446948</v>
      </c>
      <c r="Q142" s="31"/>
      <c r="R142" s="693" t="s">
        <v>298</v>
      </c>
      <c r="S142" s="694"/>
      <c r="T142" s="69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10102023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696" t="s">
        <v>456</v>
      </c>
      <c r="G148" s="697"/>
      <c r="H148" s="697"/>
      <c r="I148" s="698"/>
      <c r="J148" s="346"/>
      <c r="K148" s="16"/>
      <c r="L148" s="346" t="s">
        <v>234</v>
      </c>
      <c r="M148" s="696" t="s">
        <v>457</v>
      </c>
      <c r="N148" s="697"/>
      <c r="O148" s="697"/>
      <c r="P148" s="698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12440100</v>
      </c>
      <c r="G160" s="566">
        <f>+G133+G139</f>
        <v>16247359</v>
      </c>
      <c r="I160" s="565">
        <f>+I133+I139</f>
        <v>0</v>
      </c>
      <c r="J160" s="566">
        <f>+J133+J139</f>
        <v>0</v>
      </c>
      <c r="K160" s="227"/>
      <c r="L160" s="565">
        <f>+L133+L139</f>
        <v>192691</v>
      </c>
      <c r="M160" s="566">
        <f>+M133+M139</f>
        <v>120134</v>
      </c>
      <c r="N160" s="227"/>
      <c r="O160" s="569">
        <f>+ROUND(+F160+I160+L160,0)</f>
        <v>12632791</v>
      </c>
      <c r="P160" s="570">
        <f>+ROUND(+G160+J160+M160,0)</f>
        <v>16367493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677">
        <f>+'Cash-Flow-2023-Leva'!P5</f>
        <v>2023</v>
      </c>
      <c r="D161" s="678"/>
      <c r="F161" s="562">
        <v>12440100</v>
      </c>
      <c r="G161" s="563">
        <v>16247359</v>
      </c>
      <c r="I161" s="562"/>
      <c r="J161" s="563"/>
      <c r="K161" s="227"/>
      <c r="L161" s="562">
        <v>192691</v>
      </c>
      <c r="M161" s="563">
        <v>120134</v>
      </c>
      <c r="N161" s="227"/>
      <c r="O161" s="571">
        <f>+ROUND(+F161+I161+L161,0)</f>
        <v>12632791</v>
      </c>
      <c r="P161" s="572">
        <f>+ROUND(+G161+J161+M161,0)</f>
        <v>16367493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30.09.2023 г.</v>
      </c>
      <c r="G162" s="556">
        <f>+G11</f>
        <v>2022</v>
      </c>
      <c r="I162" s="594" t="str">
        <f>+I11</f>
        <v>30.09.2023 г.</v>
      </c>
      <c r="J162" s="558">
        <f>+J11</f>
        <v>2022</v>
      </c>
      <c r="K162" s="11"/>
      <c r="L162" s="595" t="str">
        <f>+L11</f>
        <v>30.09.2023 г.</v>
      </c>
      <c r="M162" s="561">
        <f>+M11</f>
        <v>2022</v>
      </c>
      <c r="N162" s="11"/>
      <c r="O162" s="596" t="str">
        <f>+O11</f>
        <v>30.09.2023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93">
        <f>+IF(F171&gt;0,"БЮДЖЕТ",0)</f>
        <v>0</v>
      </c>
      <c r="G170" s="793"/>
      <c r="I170" s="793">
        <f>+IF(I171&gt;0,"СЕС",0)</f>
        <v>0</v>
      </c>
      <c r="J170" s="793"/>
      <c r="K170" s="11"/>
      <c r="L170" s="793">
        <f>+IF(L171&gt;0,"ДСД",0)</f>
        <v>0</v>
      </c>
      <c r="M170" s="793"/>
      <c r="N170" s="11"/>
      <c r="O170" s="793">
        <f>+IF(O171&gt;0,"Общо (Б-т + СЕС + ДСД)",0)</f>
        <v>0</v>
      </c>
      <c r="P170" s="793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93">
        <f>+COUNTIF(F168:G168,"&lt;&gt;0")</f>
        <v>0</v>
      </c>
      <c r="G171" s="793"/>
      <c r="I171" s="793">
        <f>+COUNTIF(I168:J168,"&lt;&gt;0")</f>
        <v>0</v>
      </c>
      <c r="J171" s="793"/>
      <c r="K171" s="11"/>
      <c r="L171" s="793">
        <f>+COUNTIF(L168:M168,"&lt;&gt;0")</f>
        <v>0</v>
      </c>
      <c r="M171" s="793"/>
      <c r="N171" s="11"/>
      <c r="O171" s="793">
        <f>+COUNTIF(O168:P168,"&lt;&gt;0")</f>
        <v>0</v>
      </c>
      <c r="P171" s="793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2">
        <f>+IF(O174&gt;0,"ВСИЧКО: Б-т + СЕС + ДСД + Общо",0)</f>
        <v>0</v>
      </c>
      <c r="P173" s="792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2">
        <f>+SUM(F171:P171)</f>
        <v>0</v>
      </c>
      <c r="P174" s="792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7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view="pageBreakPreview" zoomScale="60" zoomScalePageLayoutView="0" workbookViewId="0" topLeftCell="A1">
      <pane xSplit="5" ySplit="12" topLeftCell="F12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48" sqref="G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794" t="str">
        <f>+'Cash-Flow-2023-Leva'!B1:F1</f>
        <v>НВУ "ВАСИЛ ЛЕВСКИ" ГР. ВЕЛИКО ТЪРНОВО </v>
      </c>
      <c r="C1" s="795"/>
      <c r="D1" s="795"/>
      <c r="E1" s="795"/>
      <c r="F1" s="796"/>
      <c r="G1" s="438" t="s">
        <v>244</v>
      </c>
      <c r="H1" s="121"/>
      <c r="I1" s="797">
        <f>+'Cash-Flow-2023-Leva'!I1:J1</f>
        <v>129009094</v>
      </c>
      <c r="J1" s="798"/>
      <c r="K1" s="439"/>
      <c r="L1" s="440" t="s">
        <v>245</v>
      </c>
      <c r="M1" s="441">
        <f>+'Cash-Flow-2023-Leva'!M1</f>
        <v>1282</v>
      </c>
      <c r="N1" s="439"/>
      <c r="O1" s="440" t="s">
        <v>239</v>
      </c>
      <c r="P1" s="451">
        <f>+'Cash-Flow-2023-Leva'!P1</f>
        <v>62081</v>
      </c>
      <c r="Q1" s="444"/>
      <c r="R1" s="448" t="s">
        <v>233</v>
      </c>
      <c r="S1" s="799">
        <f>+'Cash-Flow-2023-Leva'!$S$1</f>
        <v>0</v>
      </c>
      <c r="T1" s="800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01" t="s">
        <v>249</v>
      </c>
      <c r="C2" s="802"/>
      <c r="D2" s="802"/>
      <c r="E2" s="802"/>
      <c r="F2" s="803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04" t="str">
        <f>+'Cash-Flow-2023-Leva'!B3:F3</f>
        <v>[Седалище и адрес]</v>
      </c>
      <c r="C3" s="805"/>
      <c r="D3" s="805"/>
      <c r="E3" s="805"/>
      <c r="F3" s="806"/>
      <c r="G3" s="445" t="s">
        <v>238</v>
      </c>
      <c r="H3" s="807">
        <f>+'Cash-Flow-2023-Leva'!H3</f>
        <v>0</v>
      </c>
      <c r="I3" s="808"/>
      <c r="J3" s="808"/>
      <c r="K3" s="809"/>
      <c r="L3" s="51" t="s">
        <v>246</v>
      </c>
      <c r="M3" s="810">
        <f>+'Cash-Flow-2023-Leva'!M3:P3</f>
        <v>0</v>
      </c>
      <c r="N3" s="811"/>
      <c r="O3" s="811"/>
      <c r="P3" s="812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679">
        <f>+'Cash-Flow-2023-Leva'!B5</f>
        <v>0</v>
      </c>
      <c r="C5" s="679"/>
      <c r="D5" s="814" t="s">
        <v>243</v>
      </c>
      <c r="E5" s="814"/>
      <c r="F5" s="814"/>
      <c r="G5" s="814"/>
      <c r="H5" s="814"/>
      <c r="I5" s="814"/>
      <c r="J5" s="814"/>
      <c r="K5" s="814"/>
      <c r="L5" s="814"/>
      <c r="M5" s="39"/>
      <c r="N5" s="39"/>
      <c r="O5" s="53" t="s">
        <v>17</v>
      </c>
      <c r="P5" s="449">
        <f>+'Cash-Flow-2023-Leva'!P5</f>
        <v>2023</v>
      </c>
      <c r="Q5" s="39"/>
      <c r="R5" s="813" t="s">
        <v>180</v>
      </c>
      <c r="S5" s="813"/>
      <c r="T5" s="813"/>
      <c r="U5" s="6"/>
    </row>
    <row r="6" spans="1:28" s="3" customFormat="1" ht="17.25" customHeight="1">
      <c r="A6" s="6"/>
      <c r="B6" s="822">
        <f>+'Cash-Flow-2023-Leva'!B6</f>
        <v>0</v>
      </c>
      <c r="C6" s="822"/>
      <c r="D6" s="814" t="s">
        <v>242</v>
      </c>
      <c r="E6" s="814"/>
      <c r="F6" s="814"/>
      <c r="G6" s="814"/>
      <c r="H6" s="814"/>
      <c r="I6" s="814"/>
      <c r="J6" s="814"/>
      <c r="K6" s="814"/>
      <c r="L6" s="814"/>
      <c r="M6" s="42"/>
      <c r="N6" s="5"/>
      <c r="O6" s="6"/>
      <c r="P6" s="6"/>
      <c r="Q6" s="1"/>
      <c r="R6" s="815">
        <f>+P4</f>
        <v>0</v>
      </c>
      <c r="S6" s="815"/>
      <c r="T6" s="815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16" t="str">
        <f>+B1</f>
        <v>НВУ "ВАСИЛ ЛЕВСКИ" ГР. ВЕЛИКО ТЪРНОВО </v>
      </c>
      <c r="E8" s="816"/>
      <c r="F8" s="816"/>
      <c r="G8" s="816"/>
      <c r="H8" s="816"/>
      <c r="I8" s="816"/>
      <c r="J8" s="816"/>
      <c r="K8" s="816"/>
      <c r="L8" s="816"/>
      <c r="M8" s="446" t="s">
        <v>247</v>
      </c>
      <c r="N8" s="5"/>
      <c r="O8" s="597" t="str">
        <f>+'Cash-Flow-2023-Leva'!O8</f>
        <v>30.09.2023 г.</v>
      </c>
      <c r="P8" s="447" t="s">
        <v>8</v>
      </c>
      <c r="Q8" s="1"/>
      <c r="R8" s="817">
        <f>+P5</f>
        <v>2023</v>
      </c>
      <c r="S8" s="818"/>
      <c r="T8" s="819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30.09.2023 г.</v>
      </c>
      <c r="G11" s="396">
        <f>+'Cash-Flow-2023-Leva'!G11</f>
        <v>2022</v>
      </c>
      <c r="H11" s="5"/>
      <c r="I11" s="589" t="str">
        <f>+O8</f>
        <v>30.09.2023 г.</v>
      </c>
      <c r="J11" s="397">
        <f>+'Cash-Flow-2023-Leva'!J11</f>
        <v>2022</v>
      </c>
      <c r="K11" s="5"/>
      <c r="L11" s="590" t="str">
        <f>+O8</f>
        <v>30.09.2023 г.</v>
      </c>
      <c r="M11" s="398">
        <f>+'Cash-Flow-2023-Leva'!M11</f>
        <v>2022</v>
      </c>
      <c r="N11" s="462"/>
      <c r="O11" s="591" t="str">
        <f>+O8</f>
        <v>30.09.2023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0</v>
      </c>
      <c r="G15" s="255">
        <f>+'Cash-Flow-2023-Leva'!G15/1000</f>
        <v>0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0</v>
      </c>
      <c r="G16" s="267">
        <f>+'Cash-Flow-2023-Leva'!G16/1000</f>
        <v>0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1.036</v>
      </c>
      <c r="G18" s="255">
        <f>+'Cash-Flow-2023-Leva'!G18/1000</f>
        <v>1.743</v>
      </c>
      <c r="H18" s="277"/>
      <c r="I18" s="256">
        <f>+'Cash-Flow-2023-Leva'!I18/1000</f>
        <v>0</v>
      </c>
      <c r="J18" s="255">
        <f>+'Cash-Flow-2023-Leva'!J18/1000</f>
        <v>0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1.036</v>
      </c>
      <c r="P18" s="378">
        <f t="shared" si="1"/>
        <v>1.743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749.474</v>
      </c>
      <c r="G19" s="278">
        <f>+'Cash-Flow-2023-Leva'!G19/1000</f>
        <v>804.567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749.474</v>
      </c>
      <c r="P19" s="412">
        <f t="shared" si="1"/>
        <v>804.567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53.971</v>
      </c>
      <c r="G20" s="278">
        <f>+'Cash-Flow-2023-Leva'!G20/1000</f>
        <v>95.134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53.971</v>
      </c>
      <c r="P20" s="412">
        <f t="shared" si="1"/>
        <v>95.134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0</v>
      </c>
      <c r="G22" s="278">
        <f>+'Cash-Flow-2023-Leva'!G22/1000</f>
        <v>0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0</v>
      </c>
      <c r="M22" s="278">
        <f>+'Cash-Flow-2023-Leva'!M22/1000</f>
        <v>0</v>
      </c>
      <c r="N22" s="463"/>
      <c r="O22" s="360">
        <f t="shared" si="0"/>
        <v>0</v>
      </c>
      <c r="P22" s="412">
        <f t="shared" si="1"/>
        <v>0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4.5</v>
      </c>
      <c r="G24" s="267">
        <f>+'Cash-Flow-2023-Leva'!G24/1000</f>
        <v>44.753</v>
      </c>
      <c r="H24" s="277"/>
      <c r="I24" s="268">
        <f>+'Cash-Flow-2023-Leva'!I24/1000</f>
        <v>-1.11</v>
      </c>
      <c r="J24" s="267">
        <f>+'Cash-Flow-2023-Leva'!J24/1000</f>
        <v>-1.495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3.3899999999999997</v>
      </c>
      <c r="P24" s="384">
        <f t="shared" si="1"/>
        <v>43.258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808.981</v>
      </c>
      <c r="G25" s="235">
        <f>+SUM(G15,G16,G18,G19,G20,G21,G22,G23,G24)</f>
        <v>946.1970000000001</v>
      </c>
      <c r="H25" s="277"/>
      <c r="I25" s="236">
        <f>+SUM(I15,I16,I18,I19,I20,I21,I22,I23,I24)</f>
        <v>-1.11</v>
      </c>
      <c r="J25" s="235">
        <f>+SUM(J15,J16,J18,J19,J20,J21,J22,J23,J24)</f>
        <v>-1.495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3"/>
      <c r="O25" s="362">
        <f>+SUM(O15,O16,O18,O19,O20,O21,O22,O23,O24)</f>
        <v>807.871</v>
      </c>
      <c r="P25" s="363">
        <f>+SUM(P15,P16,P18,P19,P20,P21,P22,P23,P24)</f>
        <v>944.7020000000001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0</v>
      </c>
      <c r="G28" s="278">
        <f>+'Cash-Flow-2023-Leva'!G28/1000</f>
        <v>19.705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0</v>
      </c>
      <c r="P28" s="412">
        <f t="shared" si="2"/>
        <v>19.705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19.705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0</v>
      </c>
      <c r="P30" s="363">
        <f>+SUM(P27:P29)</f>
        <v>19.705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-61.442</v>
      </c>
      <c r="G37" s="235">
        <f>+'Cash-Flow-2023-Leva'!G37/1000</f>
        <v>-96.077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-61.442</v>
      </c>
      <c r="P37" s="363">
        <f t="shared" si="3"/>
        <v>-96.077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-53.542</v>
      </c>
      <c r="G38" s="280">
        <f>+'Cash-Flow-2023-Leva'!G38/1000</f>
        <v>-86.26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-53.542</v>
      </c>
      <c r="P38" s="413">
        <f t="shared" si="3"/>
        <v>-86.26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-7.9</v>
      </c>
      <c r="G39" s="282">
        <f>+'Cash-Flow-2023-Leva'!G39/1000</f>
        <v>-9.817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-7.9</v>
      </c>
      <c r="P39" s="414">
        <f t="shared" si="3"/>
        <v>-9.817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1.178</v>
      </c>
      <c r="G42" s="235">
        <f>+'Cash-Flow-2023-Leva'!G42/1000</f>
        <v>0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1.178</v>
      </c>
      <c r="P42" s="363">
        <f>+G42+J42+M42</f>
        <v>0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0</v>
      </c>
      <c r="G44" s="255">
        <f>+'Cash-Flow-2023-Leva'!G44/1000</f>
        <v>0</v>
      </c>
      <c r="H44" s="277"/>
      <c r="I44" s="256">
        <f>+'Cash-Flow-2023-Leva'!I44/1000</f>
        <v>10.88</v>
      </c>
      <c r="J44" s="255">
        <f>+'Cash-Flow-2023-Leva'!J44/1000</f>
        <v>32.34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10.88</v>
      </c>
      <c r="P44" s="378">
        <f t="shared" si="4"/>
        <v>32.34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0</v>
      </c>
      <c r="G45" s="278">
        <f>+'Cash-Flow-2023-Leva'!G45/1000</f>
        <v>0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0.25</v>
      </c>
      <c r="G47" s="267">
        <f>+'Cash-Flow-2023-Leva'!G47/1000</f>
        <v>2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0.25</v>
      </c>
      <c r="P47" s="384">
        <f t="shared" si="4"/>
        <v>2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0.25</v>
      </c>
      <c r="G48" s="235">
        <f>+SUM(G44:G47)</f>
        <v>2</v>
      </c>
      <c r="H48" s="277"/>
      <c r="I48" s="236">
        <f>+SUM(I44:I47)</f>
        <v>10.88</v>
      </c>
      <c r="J48" s="235">
        <f>+SUM(J44:J47)</f>
        <v>32.34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11.13</v>
      </c>
      <c r="P48" s="363">
        <f>+SUM(P44:P47)</f>
        <v>34.34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748.967</v>
      </c>
      <c r="G50" s="257">
        <f>+G25+G30+G37+G42+G48</f>
        <v>871.8250000000002</v>
      </c>
      <c r="H50" s="277"/>
      <c r="I50" s="258">
        <f>+I25+I30+I37+I42+I48</f>
        <v>9.770000000000001</v>
      </c>
      <c r="J50" s="257">
        <f>+J25+J30+J37+J42+J48</f>
        <v>30.845000000000002</v>
      </c>
      <c r="K50" s="277"/>
      <c r="L50" s="258">
        <f>+L25+L30+L37+L42+L48</f>
        <v>0</v>
      </c>
      <c r="M50" s="257">
        <f>+M25+M30+M37+M42+M48</f>
        <v>0</v>
      </c>
      <c r="N50" s="463"/>
      <c r="O50" s="379">
        <f>+O25+O30+O37+O42+O48</f>
        <v>758.737</v>
      </c>
      <c r="P50" s="380">
        <f>+P25+P30+P37+P42+P48</f>
        <v>902.6700000000002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3913.829</v>
      </c>
      <c r="G53" s="228">
        <f>+'Cash-Flow-2023-Leva'!G53/1000</f>
        <v>7528.75</v>
      </c>
      <c r="H53" s="277"/>
      <c r="I53" s="238">
        <f>+'Cash-Flow-2023-Leva'!I53/1000</f>
        <v>77.197</v>
      </c>
      <c r="J53" s="228">
        <f>+'Cash-Flow-2023-Leva'!J53/1000</f>
        <v>116.396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3991.0260000000003</v>
      </c>
      <c r="P53" s="359">
        <f t="shared" si="5"/>
        <v>7645.146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1.318</v>
      </c>
      <c r="G54" s="267">
        <f>+'Cash-Flow-2023-Leva'!G54/1000</f>
        <v>30.838</v>
      </c>
      <c r="H54" s="277"/>
      <c r="I54" s="268">
        <f>+'Cash-Flow-2023-Leva'!I54/1000</f>
        <v>0</v>
      </c>
      <c r="J54" s="267">
        <f>+'Cash-Flow-2023-Leva'!J54/1000</f>
        <v>0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1.318</v>
      </c>
      <c r="P54" s="384">
        <f t="shared" si="5"/>
        <v>30.838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1.631</v>
      </c>
      <c r="G55" s="267">
        <f>+'Cash-Flow-2023-Leva'!G55/1000</f>
        <v>0.711</v>
      </c>
      <c r="H55" s="277"/>
      <c r="I55" s="268">
        <f>+'Cash-Flow-2023-Leva'!I55/1000</f>
        <v>0</v>
      </c>
      <c r="J55" s="267">
        <f>+'Cash-Flow-2023-Leva'!J55/1000</f>
        <v>0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1.631</v>
      </c>
      <c r="P55" s="384">
        <f t="shared" si="5"/>
        <v>0.711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13187.475</v>
      </c>
      <c r="G56" s="267">
        <f>+'Cash-Flow-2023-Leva'!G56/1000</f>
        <v>16580.113</v>
      </c>
      <c r="H56" s="277"/>
      <c r="I56" s="268">
        <f>+'Cash-Flow-2023-Leva'!I56/1000</f>
        <v>336.197</v>
      </c>
      <c r="J56" s="267">
        <f>+'Cash-Flow-2023-Leva'!J56/1000</f>
        <v>159.669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13523.672</v>
      </c>
      <c r="P56" s="384">
        <f t="shared" si="5"/>
        <v>16739.782000000003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5798.272</v>
      </c>
      <c r="G57" s="267">
        <f>+'Cash-Flow-2023-Leva'!G57/1000</f>
        <v>7465.18</v>
      </c>
      <c r="H57" s="277"/>
      <c r="I57" s="268">
        <f>+'Cash-Flow-2023-Leva'!I57/1000</f>
        <v>19.934</v>
      </c>
      <c r="J57" s="267">
        <f>+'Cash-Flow-2023-Leva'!J57/1000</f>
        <v>15.417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5818.206</v>
      </c>
      <c r="P57" s="384">
        <f t="shared" si="5"/>
        <v>7480.597000000001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22902.525</v>
      </c>
      <c r="G58" s="261">
        <f>+SUM(G53:G57)</f>
        <v>31605.592</v>
      </c>
      <c r="H58" s="277"/>
      <c r="I58" s="262">
        <f>+SUM(I53:I57)</f>
        <v>433.32800000000003</v>
      </c>
      <c r="J58" s="261">
        <f>+SUM(J53:J57)</f>
        <v>291.48199999999997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23335.853000000003</v>
      </c>
      <c r="P58" s="382">
        <f>+SUM(P53:P57)</f>
        <v>31897.074000000004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81.75</v>
      </c>
      <c r="G61" s="267">
        <f>+'Cash-Flow-2023-Leva'!G61/1000</f>
        <v>1450.273</v>
      </c>
      <c r="H61" s="277"/>
      <c r="I61" s="268">
        <f>+'Cash-Flow-2023-Leva'!I61/1000</f>
        <v>137.95</v>
      </c>
      <c r="J61" s="267">
        <f>+'Cash-Flow-2023-Leva'!J61/1000</f>
        <v>145.342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219.7</v>
      </c>
      <c r="P61" s="384">
        <f t="shared" si="6"/>
        <v>1595.615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0.086</v>
      </c>
      <c r="G62" s="267">
        <f>+'Cash-Flow-2023-Leva'!G62/1000</f>
        <v>0.545</v>
      </c>
      <c r="H62" s="277"/>
      <c r="I62" s="268">
        <f>+'Cash-Flow-2023-Leva'!I62/1000</f>
        <v>62.64</v>
      </c>
      <c r="J62" s="267">
        <f>+'Cash-Flow-2023-Leva'!J62/1000</f>
        <v>143.626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62.726</v>
      </c>
      <c r="P62" s="384">
        <f t="shared" si="6"/>
        <v>144.171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81.836</v>
      </c>
      <c r="G65" s="261">
        <f>+SUM(G60:G63)</f>
        <v>1450.818</v>
      </c>
      <c r="H65" s="277"/>
      <c r="I65" s="262">
        <f>+SUM(I60:I63)</f>
        <v>200.58999999999997</v>
      </c>
      <c r="J65" s="261">
        <f>+SUM(J60:J63)</f>
        <v>288.968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282.426</v>
      </c>
      <c r="P65" s="382">
        <f>+SUM(P60:P63)</f>
        <v>1739.786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0</v>
      </c>
      <c r="G68" s="267">
        <f>+'Cash-Flow-2023-Leva'!G68/1000</f>
        <v>0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1735.086</v>
      </c>
      <c r="G71" s="228">
        <f>+'Cash-Flow-2023-Leva'!G71/1000</f>
        <v>1425.759</v>
      </c>
      <c r="H71" s="277"/>
      <c r="I71" s="238">
        <f>+'Cash-Flow-2023-Leva'!I71/1000</f>
        <v>863.208</v>
      </c>
      <c r="J71" s="228">
        <f>+'Cash-Flow-2023-Leva'!J71/1000</f>
        <v>750.918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2598.294</v>
      </c>
      <c r="P71" s="359">
        <f>+G71+J71+M71</f>
        <v>2176.677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1735.086</v>
      </c>
      <c r="G73" s="261">
        <f>+SUM(G71:G72)</f>
        <v>1425.759</v>
      </c>
      <c r="H73" s="277"/>
      <c r="I73" s="262">
        <f>+SUM(I71:I72)</f>
        <v>863.208</v>
      </c>
      <c r="J73" s="261">
        <f>+SUM(J71:J72)</f>
        <v>750.918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2598.294</v>
      </c>
      <c r="P73" s="382">
        <f>+SUM(P71:P72)</f>
        <v>2176.677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0</v>
      </c>
      <c r="G75" s="228">
        <f>+'Cash-Flow-2023-Leva'!G75/1000</f>
        <v>0</v>
      </c>
      <c r="H75" s="277"/>
      <c r="I75" s="238">
        <f>+'Cash-Flow-2023-Leva'!I75/1000</f>
        <v>0</v>
      </c>
      <c r="J75" s="228">
        <f>+'Cash-Flow-2023-Leva'!J75/1000</f>
        <v>0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0</v>
      </c>
      <c r="G76" s="267">
        <f>+'Cash-Flow-2023-Leva'!G76/1000</f>
        <v>0</v>
      </c>
      <c r="H76" s="277"/>
      <c r="I76" s="268">
        <f>+'Cash-Flow-2023-Leva'!I76/1000</f>
        <v>0</v>
      </c>
      <c r="J76" s="267">
        <f>+'Cash-Flow-2023-Leva'!J76/1000</f>
        <v>0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24719.447</v>
      </c>
      <c r="G79" s="272">
        <f>+G58+G65+G69+G73+G77</f>
        <v>34482.169</v>
      </c>
      <c r="H79" s="277"/>
      <c r="I79" s="269">
        <f>+I58+I65+I69+I73+I77</f>
        <v>1497.126</v>
      </c>
      <c r="J79" s="272">
        <f>+J58+J65+J69+J73+J77</f>
        <v>1331.368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26216.573000000004</v>
      </c>
      <c r="P79" s="392">
        <f>+P58+P65+P69+P73+P77</f>
        <v>35813.537000000004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20534.479</v>
      </c>
      <c r="G81" s="255">
        <f>+'Cash-Flow-2023-Leva'!G81/1000</f>
        <v>38197.069</v>
      </c>
      <c r="H81" s="277"/>
      <c r="I81" s="256">
        <f>+'Cash-Flow-2023-Leva'!I81/1000</f>
        <v>1180.913</v>
      </c>
      <c r="J81" s="255">
        <f>+'Cash-Flow-2023-Leva'!J81/1000</f>
        <v>1167.733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21715.392</v>
      </c>
      <c r="P81" s="378">
        <f>+G81+J81+M81</f>
        <v>39364.802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0</v>
      </c>
      <c r="J82" s="267">
        <f>+'Cash-Flow-2023-Leva'!J82/1000</f>
        <v>0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20534.479</v>
      </c>
      <c r="G83" s="270">
        <f>+G81+G82</f>
        <v>38197.069</v>
      </c>
      <c r="H83" s="277"/>
      <c r="I83" s="271">
        <f>+I81+I82</f>
        <v>1180.913</v>
      </c>
      <c r="J83" s="270">
        <f>+J81+J82</f>
        <v>1167.733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21715.392</v>
      </c>
      <c r="P83" s="387">
        <f>+P81+P82</f>
        <v>39364.802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1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1"/>
      <c r="D84" s="821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-3436.001</v>
      </c>
      <c r="G85" s="291">
        <f>+G50-G79+G83</f>
        <v>4586.7249999999985</v>
      </c>
      <c r="H85" s="277"/>
      <c r="I85" s="292">
        <f>+I50-I79+I83</f>
        <v>-306.443</v>
      </c>
      <c r="J85" s="291">
        <f>+J50-J79+J83</f>
        <v>-132.78999999999996</v>
      </c>
      <c r="K85" s="277"/>
      <c r="L85" s="292">
        <f>+L50-L79+L83</f>
        <v>0</v>
      </c>
      <c r="M85" s="291">
        <f>+M50-M79+M83</f>
        <v>0</v>
      </c>
      <c r="N85" s="463"/>
      <c r="O85" s="388">
        <f>+O50-O79+O83</f>
        <v>-3742.444000000003</v>
      </c>
      <c r="P85" s="389">
        <f>+P50-P79+P83</f>
        <v>4453.934999999998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3436.001</v>
      </c>
      <c r="G86" s="293">
        <f>+G103+G122+G129-G134</f>
        <v>-4586.724999999999</v>
      </c>
      <c r="H86" s="277"/>
      <c r="I86" s="294">
        <f>+I103+I122+I129-I134</f>
        <v>306.443</v>
      </c>
      <c r="J86" s="293">
        <f>+J103+J122+J129-J134</f>
        <v>132.79</v>
      </c>
      <c r="K86" s="277"/>
      <c r="L86" s="294">
        <f>+L103+L122+L129-L134</f>
        <v>0</v>
      </c>
      <c r="M86" s="293">
        <f>+M103+M122+M129-M134</f>
        <v>0</v>
      </c>
      <c r="N86" s="463"/>
      <c r="O86" s="390">
        <f>+O103+O122+O129-O134</f>
        <v>3742.4439999999995</v>
      </c>
      <c r="P86" s="391">
        <f>+P103+P122+P129-P134</f>
        <v>-4453.935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0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0</v>
      </c>
      <c r="G93" s="255">
        <f>+'Cash-Flow-2023-Leva'!G93/1000</f>
        <v>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0</v>
      </c>
      <c r="G94" s="267">
        <f>+'Cash-Flow-2023-Leva'!G94/1000</f>
        <v>0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0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1.55</v>
      </c>
      <c r="G100" s="267">
        <f>+'Cash-Flow-2023-Leva'!G100/1000</f>
        <v>0.824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1.55</v>
      </c>
      <c r="P100" s="384">
        <f>+G100+J100+M100</f>
        <v>0.824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1.55</v>
      </c>
      <c r="G101" s="235">
        <f>+SUM(G99:G100)</f>
        <v>0.824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1.55</v>
      </c>
      <c r="P101" s="363">
        <f>+SUM(P99:P100)</f>
        <v>0.824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1.55</v>
      </c>
      <c r="G103" s="257">
        <f>+G91+G97+G101</f>
        <v>0.824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1.55</v>
      </c>
      <c r="P103" s="380">
        <f>+P91+P97+P101</f>
        <v>0.824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0</v>
      </c>
      <c r="G118" s="228">
        <f>+'Cash-Flow-2023-Leva'!G118/1000</f>
        <v>0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72.557</v>
      </c>
      <c r="M118" s="228">
        <f>+'Cash-Flow-2023-Leva'!M118/1000</f>
        <v>-7.81</v>
      </c>
      <c r="N118" s="463"/>
      <c r="O118" s="366">
        <f>+F118+I118+L118</f>
        <v>72.557</v>
      </c>
      <c r="P118" s="359">
        <f>+G118+J118+M118</f>
        <v>-7.81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0</v>
      </c>
      <c r="G119" s="267">
        <f>+'Cash-Flow-2023-Leva'!G119/1000</f>
        <v>0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72.557</v>
      </c>
      <c r="M120" s="261">
        <f>+SUM(M118:M119)</f>
        <v>-7.81</v>
      </c>
      <c r="N120" s="463"/>
      <c r="O120" s="381">
        <f>+SUM(O118:O119)</f>
        <v>72.557</v>
      </c>
      <c r="P120" s="382">
        <f>+SUM(P118:P119)</f>
        <v>-7.81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</v>
      </c>
      <c r="G122" s="272">
        <f>+G108+G112+G116+G120</f>
        <v>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72.557</v>
      </c>
      <c r="M122" s="272">
        <f>+M108+M112+M116+M120</f>
        <v>-7.81</v>
      </c>
      <c r="N122" s="463"/>
      <c r="O122" s="385">
        <f>+O108+O112+O116+O120</f>
        <v>72.557</v>
      </c>
      <c r="P122" s="392">
        <f>+P108+P112+P116+P120</f>
        <v>-7.81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-306.445</v>
      </c>
      <c r="G125" s="267">
        <f>+'Cash-Flow-2023-Leva'!G125/1000</f>
        <v>-132.791</v>
      </c>
      <c r="H125" s="277"/>
      <c r="I125" s="268">
        <f>+'Cash-Flow-2023-Leva'!I125/1000</f>
        <v>306.443</v>
      </c>
      <c r="J125" s="267">
        <f>+'Cash-Flow-2023-Leva'!J125/1000</f>
        <v>132.79</v>
      </c>
      <c r="K125" s="277"/>
      <c r="L125" s="268">
        <f>+'Cash-Flow-2023-Leva'!L125/1000</f>
        <v>0</v>
      </c>
      <c r="M125" s="267">
        <f>+'Cash-Flow-2023-Leva'!M125/1000</f>
        <v>0</v>
      </c>
      <c r="N125" s="463"/>
      <c r="O125" s="361">
        <f t="shared" si="8"/>
        <v>-0.0020000000000095497</v>
      </c>
      <c r="P125" s="384">
        <f t="shared" si="8"/>
        <v>-0.0010000000000047748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-66.363</v>
      </c>
      <c r="G126" s="267">
        <f>+'Cash-Flow-2023-Leva'!G126/1000</f>
        <v>0</v>
      </c>
      <c r="H126" s="277"/>
      <c r="I126" s="268">
        <f>+'Cash-Flow-2023-Leva'!I126/1000</f>
        <v>0</v>
      </c>
      <c r="J126" s="267">
        <f>+'Cash-Flow-2023-Leva'!J126/1000</f>
        <v>0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-66.363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-372.808</v>
      </c>
      <c r="G129" s="270">
        <f>+SUM(G124,G125,G126,G128)</f>
        <v>-132.791</v>
      </c>
      <c r="H129" s="277"/>
      <c r="I129" s="271">
        <f>+SUM(I124,I125,I126,I128)</f>
        <v>306.443</v>
      </c>
      <c r="J129" s="270">
        <f>+SUM(J124,J125,J126,J128)</f>
        <v>132.79</v>
      </c>
      <c r="K129" s="277"/>
      <c r="L129" s="271">
        <f>+SUM(L124,L125,L126,L128)</f>
        <v>0</v>
      </c>
      <c r="M129" s="270">
        <f>+SUM(M124,M125,M126,M128)</f>
        <v>0</v>
      </c>
      <c r="N129" s="463"/>
      <c r="O129" s="386">
        <f>+SUM(O124,O125,O126,O128)</f>
        <v>-66.36500000000001</v>
      </c>
      <c r="P129" s="387">
        <f>+SUM(P124,P125,P126,P128)</f>
        <v>-0.0010000000000047748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16247.359</v>
      </c>
      <c r="G131" s="255">
        <f>+'Cash-Flow-2023-Leva'!G131/1000</f>
        <v>11792.601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120.134</v>
      </c>
      <c r="M131" s="255">
        <f>+'Cash-Flow-2023-Leva'!M131/1000</f>
        <v>127.944</v>
      </c>
      <c r="N131" s="463"/>
      <c r="O131" s="365">
        <f aca="true" t="shared" si="9" ref="O131:P133">+F131+I131+L131</f>
        <v>16367.493</v>
      </c>
      <c r="P131" s="378">
        <f t="shared" si="9"/>
        <v>11920.545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0</v>
      </c>
      <c r="G132" s="267">
        <f>+'Cash-Flow-2023-Leva'!G132/1000</f>
        <v>0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0</v>
      </c>
      <c r="M132" s="267">
        <f>+'Cash-Flow-2023-Leva'!M132/1000</f>
        <v>0</v>
      </c>
      <c r="N132" s="463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12440.1</v>
      </c>
      <c r="G133" s="267">
        <f>+'Cash-Flow-2023-Leva'!G133/1000</f>
        <v>16247.359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192.691</v>
      </c>
      <c r="M133" s="267">
        <f>+'Cash-Flow-2023-Leva'!M133/1000</f>
        <v>120.134</v>
      </c>
      <c r="N133" s="463"/>
      <c r="O133" s="361">
        <f t="shared" si="9"/>
        <v>12632.791000000001</v>
      </c>
      <c r="P133" s="384">
        <f t="shared" si="9"/>
        <v>16367.493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-3807.259</v>
      </c>
      <c r="G134" s="275">
        <f>+G133-G131-G132</f>
        <v>4454.758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72.557</v>
      </c>
      <c r="M134" s="275">
        <f>+M133-M131-M132</f>
        <v>-7.810000000000002</v>
      </c>
      <c r="N134" s="463"/>
      <c r="O134" s="394">
        <f>+O133-O131-O132</f>
        <v>-3734.7019999999993</v>
      </c>
      <c r="P134" s="395">
        <f>+P133-P131-P132</f>
        <v>4446.948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0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0"/>
      <c r="D135" s="820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-3807.259</v>
      </c>
      <c r="G142" s="275">
        <f>+G134+G140</f>
        <v>4454.758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72.557</v>
      </c>
      <c r="M142" s="537">
        <f>+M134+M140</f>
        <v>-7.810000000000002</v>
      </c>
      <c r="N142" s="463"/>
      <c r="O142" s="549">
        <f>+O134+O140</f>
        <v>-3734.7019999999993</v>
      </c>
      <c r="P142" s="550">
        <f>+P134+P140</f>
        <v>4446.948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10102023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8" r:id="rId3"/>
  <headerFooter>
    <oddHeader>&amp;C&amp;"Times New Roman,Italic"&amp;10- &amp;P / &amp;N -</oddHeader>
  </headerFooter>
  <rowBreaks count="3" manualBreakCount="3">
    <brk id="57" min="1" max="15" man="1"/>
    <brk id="103" min="1" max="15" man="1"/>
    <brk id="148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Росица Фидинска</cp:lastModifiedBy>
  <cp:lastPrinted>2023-10-10T11:39:43Z</cp:lastPrinted>
  <dcterms:created xsi:type="dcterms:W3CDTF">2015-12-01T07:17:04Z</dcterms:created>
  <dcterms:modified xsi:type="dcterms:W3CDTF">2023-10-11T14:08:58Z</dcterms:modified>
  <cp:category/>
  <cp:version/>
  <cp:contentType/>
  <cp:contentStatus/>
</cp:coreProperties>
</file>