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<sst xmlns="http://schemas.openxmlformats.org/spreadsheetml/2006/main" count="122" uniqueCount="115">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</sst>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sz val="11"/>
      <color indexed="9"/>
      <name val="Times New Roman CYR"/>
      <family val="0"/>
    </font>
    <font>
      <b/>
      <sz val="12"/>
      <color indexed="1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sz val="12"/>
      <color rgb="FF000099"/>
      <name val="Times New Roman Cyr"/>
      <family val="1"/>
    </font>
    <font>
      <b/>
      <sz val="11"/>
      <color theme="0"/>
      <name val="Times New Roman CY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double"/>
      <right style="double"/>
      <top style="double"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2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20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19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17" fillId="33" borderId="24" xfId="39" applyNumberFormat="1" applyFont="1" applyFill="1" applyBorder="1" applyAlignment="1" applyProtection="1">
      <alignment/>
      <protection/>
    </xf>
    <xf numFmtId="164" fontId="3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3" fillId="0" borderId="23" xfId="39" applyNumberFormat="1" applyFont="1" applyBorder="1" applyAlignment="1" applyProtection="1">
      <alignment horizontal="center"/>
      <protection/>
    </xf>
    <xf numFmtId="164" fontId="17" fillId="0" borderId="24" xfId="39" applyNumberFormat="1" applyFont="1" applyBorder="1" applyAlignment="1" applyProtection="1">
      <alignment horizontal="center"/>
      <protection/>
    </xf>
    <xf numFmtId="164" fontId="3" fillId="0" borderId="34" xfId="39" applyNumberFormat="1" applyFont="1" applyBorder="1" applyAlignment="1" applyProtection="1">
      <alignment horizontal="right"/>
      <protection/>
    </xf>
    <xf numFmtId="164" fontId="17" fillId="0" borderId="35" xfId="39" applyNumberFormat="1" applyFont="1" applyBorder="1" applyAlignment="1" applyProtection="1">
      <alignment horizontal="right"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17" fillId="0" borderId="37" xfId="39" applyNumberFormat="1" applyFont="1" applyBorder="1" applyAlignment="1" applyProtection="1">
      <alignment horizontal="right"/>
      <protection/>
    </xf>
    <xf numFmtId="164" fontId="3" fillId="34" borderId="38" xfId="39" applyNumberFormat="1" applyFont="1" applyFill="1" applyBorder="1" applyAlignment="1" applyProtection="1">
      <alignment horizontal="right"/>
      <protection/>
    </xf>
    <xf numFmtId="164" fontId="17" fillId="34" borderId="39" xfId="39" applyNumberFormat="1" applyFont="1" applyFill="1" applyBorder="1" applyAlignment="1" applyProtection="1">
      <alignment horizontal="right"/>
      <protection/>
    </xf>
    <xf numFmtId="164" fontId="3" fillId="0" borderId="23" xfId="39" applyNumberFormat="1" applyFont="1" applyBorder="1" applyAlignment="1" applyProtection="1">
      <alignment horizontal="right"/>
      <protection/>
    </xf>
    <xf numFmtId="164" fontId="17" fillId="0" borderId="24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 horizontal="right"/>
      <protection/>
    </xf>
    <xf numFmtId="164" fontId="17" fillId="36" borderId="41" xfId="39" applyNumberFormat="1" applyFont="1" applyFill="1" applyBorder="1" applyAlignment="1" applyProtection="1">
      <alignment horizontal="right"/>
      <protection/>
    </xf>
    <xf numFmtId="164" fontId="3" fillId="33" borderId="23" xfId="39" applyNumberFormat="1" applyFont="1" applyFill="1" applyBorder="1" applyAlignment="1" applyProtection="1">
      <alignment horizontal="right"/>
      <protection/>
    </xf>
    <xf numFmtId="164" fontId="17" fillId="33" borderId="24" xfId="39" applyNumberFormat="1" applyFont="1" applyFill="1" applyBorder="1" applyAlignment="1" applyProtection="1">
      <alignment horizontal="right"/>
      <protection/>
    </xf>
    <xf numFmtId="164" fontId="3" fillId="38" borderId="38" xfId="39" applyNumberFormat="1" applyFont="1" applyFill="1" applyBorder="1" applyAlignment="1" applyProtection="1">
      <alignment horizontal="right"/>
      <protection/>
    </xf>
    <xf numFmtId="164" fontId="17" fillId="38" borderId="39" xfId="39" applyNumberFormat="1" applyFont="1" applyFill="1" applyBorder="1" applyAlignment="1" applyProtection="1">
      <alignment horizontal="right"/>
      <protection/>
    </xf>
    <xf numFmtId="164" fontId="3" fillId="40" borderId="40" xfId="39" applyNumberFormat="1" applyFont="1" applyFill="1" applyBorder="1" applyAlignment="1" applyProtection="1">
      <alignment horizontal="right"/>
      <protection/>
    </xf>
    <xf numFmtId="164" fontId="17" fillId="40" borderId="41" xfId="39" applyNumberFormat="1" applyFont="1" applyFill="1" applyBorder="1" applyAlignment="1" applyProtection="1">
      <alignment horizontal="right"/>
      <protection/>
    </xf>
    <xf numFmtId="164" fontId="3" fillId="39" borderId="40" xfId="39" applyNumberFormat="1" applyFont="1" applyFill="1" applyBorder="1" applyAlignment="1" applyProtection="1">
      <alignment horizontal="right"/>
      <protection/>
    </xf>
    <xf numFmtId="164" fontId="17" fillId="39" borderId="41" xfId="39" applyNumberFormat="1" applyFont="1" applyFill="1" applyBorder="1" applyAlignment="1" applyProtection="1">
      <alignment horizontal="right"/>
      <protection/>
    </xf>
    <xf numFmtId="164" fontId="3" fillId="3" borderId="40" xfId="39" applyNumberFormat="1" applyFont="1" applyFill="1" applyBorder="1" applyAlignment="1" applyProtection="1">
      <alignment horizontal="right"/>
      <protection/>
    </xf>
    <xf numFmtId="164" fontId="17" fillId="3" borderId="41" xfId="39" applyNumberFormat="1" applyFont="1" applyFill="1" applyBorder="1" applyAlignment="1" applyProtection="1">
      <alignment horizontal="right"/>
      <protection/>
    </xf>
    <xf numFmtId="164" fontId="3" fillId="4" borderId="38" xfId="39" applyNumberFormat="1" applyFont="1" applyFill="1" applyBorder="1" applyAlignment="1" applyProtection="1">
      <alignment horizontal="right"/>
      <protection/>
    </xf>
    <xf numFmtId="164" fontId="17" fillId="4" borderId="39" xfId="39" applyNumberFormat="1" applyFont="1" applyFill="1" applyBorder="1" applyAlignment="1" applyProtection="1">
      <alignment horizontal="right"/>
      <protection/>
    </xf>
    <xf numFmtId="164" fontId="3" fillId="4" borderId="40" xfId="39" applyNumberFormat="1" applyFont="1" applyFill="1" applyBorder="1" applyAlignment="1" applyProtection="1">
      <alignment horizontal="right"/>
      <protection/>
    </xf>
    <xf numFmtId="164" fontId="17" fillId="4" borderId="41" xfId="39" applyNumberFormat="1" applyFont="1" applyFill="1" applyBorder="1" applyAlignment="1" applyProtection="1">
      <alignment horizontal="right"/>
      <protection/>
    </xf>
    <xf numFmtId="164" fontId="3" fillId="37" borderId="42" xfId="39" applyNumberFormat="1" applyFont="1" applyFill="1" applyBorder="1" applyAlignment="1" applyProtection="1">
      <alignment horizontal="right"/>
      <protection/>
    </xf>
    <xf numFmtId="164" fontId="17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1" fillId="41" borderId="45" xfId="38" applyNumberFormat="1" applyFont="1" applyFill="1" applyBorder="1" applyAlignment="1" applyProtection="1">
      <alignment horizontal="center" vertical="center"/>
      <protection/>
    </xf>
    <xf numFmtId="0" fontId="23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3" fillId="43" borderId="38" xfId="39" applyNumberFormat="1" applyFont="1" applyFill="1" applyBorder="1" applyAlignment="1" applyProtection="1">
      <alignment horizontal="right"/>
      <protection/>
    </xf>
    <xf numFmtId="164" fontId="17" fillId="43" borderId="39" xfId="39" applyNumberFormat="1" applyFont="1" applyFill="1" applyBorder="1" applyAlignment="1" applyProtection="1">
      <alignment horizontal="right"/>
      <protection/>
    </xf>
    <xf numFmtId="38" fontId="72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8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6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7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8" fillId="46" borderId="49" xfId="0" applyNumberFormat="1" applyFont="1" applyFill="1" applyBorder="1" applyAlignment="1" applyProtection="1">
      <alignment horizontal="center"/>
      <protection/>
    </xf>
    <xf numFmtId="4" fontId="29" fillId="46" borderId="50" xfId="0" applyNumberFormat="1" applyFont="1" applyFill="1" applyBorder="1" applyAlignment="1" applyProtection="1">
      <alignment horizontal="center"/>
      <protection/>
    </xf>
    <xf numFmtId="4" fontId="28" fillId="47" borderId="49" xfId="0" applyNumberFormat="1" applyFont="1" applyFill="1" applyBorder="1" applyAlignment="1" applyProtection="1">
      <alignment horizontal="center"/>
      <protection/>
    </xf>
    <xf numFmtId="4" fontId="29" fillId="47" borderId="50" xfId="0" applyNumberFormat="1" applyFont="1" applyFill="1" applyBorder="1" applyAlignment="1" applyProtection="1">
      <alignment horizontal="center"/>
      <protection/>
    </xf>
    <xf numFmtId="4" fontId="28" fillId="48" borderId="49" xfId="0" applyNumberFormat="1" applyFont="1" applyFill="1" applyBorder="1" applyAlignment="1" applyProtection="1">
      <alignment horizontal="center"/>
      <protection/>
    </xf>
    <xf numFmtId="4" fontId="29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17" fillId="33" borderId="52" xfId="0" applyNumberFormat="1" applyFont="1" applyFill="1" applyBorder="1" applyAlignment="1" applyProtection="1">
      <alignment horizontal="center"/>
      <protection/>
    </xf>
    <xf numFmtId="0" fontId="27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8" fillId="46" borderId="54" xfId="0" applyNumberFormat="1" applyFont="1" applyFill="1" applyBorder="1" applyAlignment="1" applyProtection="1">
      <alignment horizontal="center"/>
      <protection/>
    </xf>
    <xf numFmtId="4" fontId="29" fillId="46" borderId="55" xfId="0" applyNumberFormat="1" applyFont="1" applyFill="1" applyBorder="1" applyAlignment="1" applyProtection="1">
      <alignment horizontal="center"/>
      <protection/>
    </xf>
    <xf numFmtId="4" fontId="28" fillId="47" borderId="54" xfId="0" applyNumberFormat="1" applyFont="1" applyFill="1" applyBorder="1" applyAlignment="1" applyProtection="1">
      <alignment horizontal="center"/>
      <protection/>
    </xf>
    <xf numFmtId="4" fontId="29" fillId="47" borderId="55" xfId="0" applyNumberFormat="1" applyFont="1" applyFill="1" applyBorder="1" applyAlignment="1" applyProtection="1">
      <alignment horizontal="center"/>
      <protection/>
    </xf>
    <xf numFmtId="4" fontId="28" fillId="48" borderId="54" xfId="0" applyNumberFormat="1" applyFont="1" applyFill="1" applyBorder="1" applyAlignment="1" applyProtection="1">
      <alignment horizontal="center"/>
      <protection/>
    </xf>
    <xf numFmtId="4" fontId="29" fillId="48" borderId="55" xfId="0" applyNumberFormat="1" applyFont="1" applyFill="1" applyBorder="1" applyAlignment="1" applyProtection="1">
      <alignment horizontal="center"/>
      <protection/>
    </xf>
    <xf numFmtId="4" fontId="32" fillId="33" borderId="56" xfId="0" applyNumberFormat="1" applyFont="1" applyFill="1" applyBorder="1" applyAlignment="1" applyProtection="1">
      <alignment horizontal="center"/>
      <protection/>
    </xf>
    <xf numFmtId="4" fontId="17" fillId="33" borderId="57" xfId="0" applyNumberFormat="1" applyFont="1" applyFill="1" applyBorder="1" applyAlignment="1" applyProtection="1">
      <alignment horizontal="center"/>
      <protection/>
    </xf>
    <xf numFmtId="3" fontId="28" fillId="46" borderId="49" xfId="0" applyNumberFormat="1" applyFont="1" applyFill="1" applyBorder="1" applyAlignment="1" applyProtection="1">
      <alignment horizontal="center"/>
      <protection/>
    </xf>
    <xf numFmtId="3" fontId="29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 horizontal="center"/>
      <protection/>
    </xf>
    <xf numFmtId="3" fontId="29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8" fillId="48" borderId="49" xfId="0" applyNumberFormat="1" applyFont="1" applyFill="1" applyBorder="1" applyAlignment="1" applyProtection="1">
      <alignment horizontal="center"/>
      <protection/>
    </xf>
    <xf numFmtId="3" fontId="29" fillId="48" borderId="50" xfId="0" applyNumberFormat="1" applyFont="1" applyFill="1" applyBorder="1" applyAlignment="1" applyProtection="1">
      <alignment horizontal="center"/>
      <protection/>
    </xf>
    <xf numFmtId="3" fontId="28" fillId="35" borderId="51" xfId="0" applyNumberFormat="1" applyFont="1" applyFill="1" applyBorder="1" applyAlignment="1" applyProtection="1">
      <alignment horizontal="center"/>
      <protection/>
    </xf>
    <xf numFmtId="3" fontId="29" fillId="35" borderId="52" xfId="0" applyNumberFormat="1" applyFont="1" applyFill="1" applyBorder="1" applyAlignment="1" applyProtection="1">
      <alignment horizontal="center"/>
      <protection/>
    </xf>
    <xf numFmtId="3" fontId="28" fillId="46" borderId="54" xfId="0" applyNumberFormat="1" applyFont="1" applyFill="1" applyBorder="1" applyAlignment="1" applyProtection="1">
      <alignment horizontal="center"/>
      <protection/>
    </xf>
    <xf numFmtId="3" fontId="29" fillId="46" borderId="55" xfId="0" applyNumberFormat="1" applyFont="1" applyFill="1" applyBorder="1" applyAlignment="1" applyProtection="1">
      <alignment horizontal="center"/>
      <protection/>
    </xf>
    <xf numFmtId="3" fontId="28" fillId="47" borderId="54" xfId="0" applyNumberFormat="1" applyFont="1" applyFill="1" applyBorder="1" applyAlignment="1" applyProtection="1">
      <alignment horizontal="center"/>
      <protection/>
    </xf>
    <xf numFmtId="3" fontId="29" fillId="47" borderId="55" xfId="0" applyNumberFormat="1" applyFont="1" applyFill="1" applyBorder="1" applyAlignment="1" applyProtection="1">
      <alignment horizontal="center"/>
      <protection/>
    </xf>
    <xf numFmtId="3" fontId="28" fillId="48" borderId="54" xfId="0" applyNumberFormat="1" applyFont="1" applyFill="1" applyBorder="1" applyAlignment="1" applyProtection="1">
      <alignment horizontal="center"/>
      <protection/>
    </xf>
    <xf numFmtId="3" fontId="29" fillId="48" borderId="55" xfId="0" applyNumberFormat="1" applyFont="1" applyFill="1" applyBorder="1" applyAlignment="1" applyProtection="1">
      <alignment horizontal="center"/>
      <protection/>
    </xf>
    <xf numFmtId="3" fontId="28" fillId="35" borderId="56" xfId="0" applyNumberFormat="1" applyFont="1" applyFill="1" applyBorder="1" applyAlignment="1" applyProtection="1">
      <alignment horizontal="center"/>
      <protection/>
    </xf>
    <xf numFmtId="3" fontId="29" fillId="35" borderId="57" xfId="0" applyNumberFormat="1" applyFont="1" applyFill="1" applyBorder="1" applyAlignment="1" applyProtection="1">
      <alignment horizontal="center"/>
      <protection/>
    </xf>
    <xf numFmtId="0" fontId="3" fillId="41" borderId="58" xfId="38" applyFont="1" applyFill="1" applyBorder="1" applyAlignment="1" applyProtection="1">
      <alignment horizontal="center" wrapText="1"/>
      <protection/>
    </xf>
    <xf numFmtId="0" fontId="3" fillId="41" borderId="59" xfId="38" applyFont="1" applyFill="1" applyBorder="1" applyAlignment="1" applyProtection="1">
      <alignment horizontal="center" wrapText="1"/>
      <protection/>
    </xf>
    <xf numFmtId="0" fontId="3" fillId="41" borderId="60" xfId="38" applyFont="1" applyFill="1" applyBorder="1" applyAlignment="1" applyProtection="1">
      <alignment horizontal="center" wrapText="1"/>
      <protection/>
    </xf>
    <xf numFmtId="168" fontId="3" fillId="41" borderId="61" xfId="38" applyNumberFormat="1" applyFont="1" applyFill="1" applyBorder="1" applyAlignment="1" applyProtection="1">
      <alignment horizontal="center" vertical="center"/>
      <protection/>
    </xf>
    <xf numFmtId="168" fontId="3" fillId="41" borderId="62" xfId="38" applyNumberFormat="1" applyFont="1" applyFill="1" applyBorder="1" applyAlignment="1" applyProtection="1">
      <alignment horizontal="center" vertical="center"/>
      <protection/>
    </xf>
    <xf numFmtId="0" fontId="4" fillId="41" borderId="63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4" xfId="38" applyFont="1" applyFill="1" applyBorder="1" applyAlignment="1" applyProtection="1">
      <alignment horizontal="center" vertical="top"/>
      <protection/>
    </xf>
    <xf numFmtId="0" fontId="24" fillId="33" borderId="65" xfId="38" applyFont="1" applyFill="1" applyBorder="1" applyAlignment="1" applyProtection="1">
      <alignment horizontal="center" vertical="center" wrapText="1"/>
      <protection/>
    </xf>
    <xf numFmtId="0" fontId="24" fillId="33" borderId="66" xfId="38" applyFont="1" applyFill="1" applyBorder="1" applyAlignment="1" applyProtection="1">
      <alignment horizontal="center" vertical="center" wrapText="1"/>
      <protection/>
    </xf>
    <xf numFmtId="0" fontId="24" fillId="33" borderId="67" xfId="38" applyFont="1" applyFill="1" applyBorder="1" applyAlignment="1" applyProtection="1">
      <alignment horizontal="center" vertical="center" wrapText="1"/>
      <protection/>
    </xf>
    <xf numFmtId="0" fontId="26" fillId="41" borderId="61" xfId="38" applyFont="1" applyFill="1" applyBorder="1" applyAlignment="1" applyProtection="1">
      <alignment horizontal="center" vertical="center"/>
      <protection/>
    </xf>
    <xf numFmtId="0" fontId="26" fillId="41" borderId="62" xfId="38" applyFont="1" applyFill="1" applyBorder="1" applyAlignment="1" applyProtection="1">
      <alignment horizontal="center" vertical="center"/>
      <protection/>
    </xf>
    <xf numFmtId="0" fontId="73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  <xf numFmtId="0" fontId="74" fillId="41" borderId="0" xfId="38" applyFont="1" applyFill="1" applyAlignment="1" applyProtection="1">
      <alignment horizontal="center"/>
      <protection/>
    </xf>
    <xf numFmtId="166" fontId="24" fillId="35" borderId="0" xfId="39" applyNumberFormat="1" applyFont="1" applyFill="1" applyAlignment="1" applyProtection="1">
      <alignment horizontal="center"/>
      <protection/>
    </xf>
    <xf numFmtId="38" fontId="24" fillId="35" borderId="68" xfId="39" applyNumberFormat="1" applyFont="1" applyFill="1" applyBorder="1" applyAlignment="1" applyProtection="1">
      <alignment horizontal="center"/>
      <protection/>
    </xf>
    <xf numFmtId="167" fontId="3" fillId="26" borderId="69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6" fillId="33" borderId="61" xfId="38" applyFont="1" applyFill="1" applyBorder="1" applyAlignment="1" applyProtection="1">
      <alignment horizontal="center" vertical="center"/>
      <protection/>
    </xf>
    <xf numFmtId="0" fontId="26" fillId="33" borderId="70" xfId="38" applyFont="1" applyFill="1" applyBorder="1" applyAlignment="1" applyProtection="1">
      <alignment horizontal="center" vertical="center"/>
      <protection/>
    </xf>
    <xf numFmtId="0" fontId="26" fillId="33" borderId="62" xfId="38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37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3-2022-1282_NVU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KETI\MAKET%202022\OV3-2022-1282_NV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31 март 2022 г.</v>
          </cell>
        </row>
        <row r="384">
          <cell r="S384">
            <v>592642.99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592642.99</v>
          </cell>
          <cell r="AP384">
            <v>0</v>
          </cell>
        </row>
        <row r="385">
          <cell r="S385">
            <v>11277.65</v>
          </cell>
          <cell r="T385">
            <v>0</v>
          </cell>
          <cell r="Z385">
            <v>0</v>
          </cell>
          <cell r="AA385">
            <v>0</v>
          </cell>
          <cell r="AG385">
            <v>0</v>
          </cell>
          <cell r="AH385">
            <v>0</v>
          </cell>
          <cell r="AO385">
            <v>11277.65</v>
          </cell>
          <cell r="AP385">
            <v>0</v>
          </cell>
        </row>
        <row r="386">
          <cell r="S386">
            <v>272613.86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272613.86</v>
          </cell>
          <cell r="AP386">
            <v>0</v>
          </cell>
        </row>
        <row r="387">
          <cell r="S387">
            <v>3395.29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3395.29</v>
          </cell>
          <cell r="AP387">
            <v>0</v>
          </cell>
        </row>
        <row r="388">
          <cell r="S388">
            <v>1999.06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1999.06</v>
          </cell>
          <cell r="AP388">
            <v>0</v>
          </cell>
        </row>
        <row r="389">
          <cell r="S389">
            <v>130852.91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130852.91</v>
          </cell>
          <cell r="AP389">
            <v>0</v>
          </cell>
        </row>
        <row r="390">
          <cell r="S390">
            <v>70485.88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70485.88</v>
          </cell>
          <cell r="AP390">
            <v>0</v>
          </cell>
        </row>
        <row r="391">
          <cell r="S391">
            <v>3325.47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3325.47</v>
          </cell>
          <cell r="AP391">
            <v>0</v>
          </cell>
        </row>
        <row r="392">
          <cell r="S392">
            <v>22284.85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22284.85</v>
          </cell>
          <cell r="AP392">
            <v>0</v>
          </cell>
        </row>
        <row r="393">
          <cell r="S393">
            <v>158392.4</v>
          </cell>
          <cell r="T393">
            <v>0</v>
          </cell>
          <cell r="Z393">
            <v>0</v>
          </cell>
          <cell r="AA393">
            <v>0</v>
          </cell>
          <cell r="AG393">
            <v>0</v>
          </cell>
          <cell r="AH393">
            <v>0</v>
          </cell>
          <cell r="AO393">
            <v>158392.4</v>
          </cell>
          <cell r="AP393">
            <v>0</v>
          </cell>
        </row>
        <row r="394">
          <cell r="S394">
            <v>1485737.81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1485737.81</v>
          </cell>
          <cell r="AP394">
            <v>0</v>
          </cell>
        </row>
        <row r="395">
          <cell r="S395">
            <v>1505.8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1505.8</v>
          </cell>
          <cell r="AP395">
            <v>0</v>
          </cell>
        </row>
        <row r="396">
          <cell r="S396">
            <v>1828.8099999999977</v>
          </cell>
          <cell r="T396">
            <v>0</v>
          </cell>
          <cell r="Z396">
            <v>0</v>
          </cell>
          <cell r="AA396">
            <v>0</v>
          </cell>
          <cell r="AG396">
            <v>0</v>
          </cell>
          <cell r="AH396">
            <v>0</v>
          </cell>
          <cell r="AO396">
            <v>1828.8099999999977</v>
          </cell>
          <cell r="AP396">
            <v>0</v>
          </cell>
        </row>
        <row r="397">
          <cell r="S397">
            <v>0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0</v>
          </cell>
          <cell r="AP397">
            <v>0</v>
          </cell>
        </row>
        <row r="398">
          <cell r="S398">
            <v>1206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1206</v>
          </cell>
          <cell r="AP398">
            <v>0</v>
          </cell>
        </row>
        <row r="399">
          <cell r="S399">
            <v>0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0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40264.630000000005</v>
          </cell>
          <cell r="T401">
            <v>0</v>
          </cell>
          <cell r="Z401">
            <v>60</v>
          </cell>
          <cell r="AA401">
            <v>0</v>
          </cell>
          <cell r="AG401">
            <v>0</v>
          </cell>
          <cell r="AH401">
            <v>0</v>
          </cell>
          <cell r="AO401">
            <v>40324.630000000005</v>
          </cell>
          <cell r="AP401">
            <v>0</v>
          </cell>
        </row>
        <row r="402">
          <cell r="S402">
            <v>1871.95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1871.95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331188.1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331188.1</v>
          </cell>
          <cell r="AP404">
            <v>0</v>
          </cell>
        </row>
        <row r="405">
          <cell r="S405">
            <v>99911.54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99911.54</v>
          </cell>
          <cell r="AP405">
            <v>0</v>
          </cell>
        </row>
        <row r="406">
          <cell r="S406">
            <v>59654.28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59654.28</v>
          </cell>
          <cell r="AP406">
            <v>0</v>
          </cell>
        </row>
        <row r="407">
          <cell r="S407">
            <v>6991.77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6991.77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71334.45</v>
          </cell>
          <cell r="AH408">
            <v>0</v>
          </cell>
          <cell r="AO408">
            <v>71334.45</v>
          </cell>
          <cell r="AP408">
            <v>0</v>
          </cell>
        </row>
        <row r="409">
          <cell r="S409">
            <v>1919.72</v>
          </cell>
          <cell r="T409">
            <v>0</v>
          </cell>
          <cell r="Z409">
            <v>0</v>
          </cell>
          <cell r="AA409">
            <v>0</v>
          </cell>
          <cell r="AG409">
            <v>474193.41</v>
          </cell>
          <cell r="AH409">
            <v>0</v>
          </cell>
          <cell r="AO409">
            <v>476113.12999999995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3314761.84</v>
          </cell>
          <cell r="T411">
            <v>0</v>
          </cell>
          <cell r="Z411">
            <v>17886.38</v>
          </cell>
          <cell r="AA411">
            <v>0</v>
          </cell>
          <cell r="AG411">
            <v>0</v>
          </cell>
          <cell r="AH411">
            <v>0</v>
          </cell>
          <cell r="AO411">
            <v>3332648.2199999997</v>
          </cell>
          <cell r="AP411">
            <v>0</v>
          </cell>
        </row>
        <row r="412">
          <cell r="S412">
            <v>182991.83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182991.83</v>
          </cell>
          <cell r="AP412">
            <v>0</v>
          </cell>
        </row>
        <row r="413">
          <cell r="S413">
            <v>399669.62</v>
          </cell>
          <cell r="T413">
            <v>0</v>
          </cell>
          <cell r="Z413">
            <v>14581.94</v>
          </cell>
          <cell r="AA413">
            <v>0</v>
          </cell>
          <cell r="AG413">
            <v>0</v>
          </cell>
          <cell r="AH413">
            <v>0</v>
          </cell>
          <cell r="AO413">
            <v>414251.56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0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0</v>
          </cell>
          <cell r="AP415">
            <v>0</v>
          </cell>
        </row>
        <row r="416">
          <cell r="S416">
            <v>0</v>
          </cell>
          <cell r="T416">
            <v>921985.69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921985.69</v>
          </cell>
        </row>
        <row r="417">
          <cell r="S417">
            <v>58.11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58.11</v>
          </cell>
          <cell r="AP417">
            <v>0</v>
          </cell>
        </row>
        <row r="418">
          <cell r="S418">
            <v>1408461.83</v>
          </cell>
          <cell r="T418">
            <v>0</v>
          </cell>
          <cell r="Z418">
            <v>1913.96</v>
          </cell>
          <cell r="AA418">
            <v>0</v>
          </cell>
          <cell r="AG418">
            <v>0</v>
          </cell>
          <cell r="AH418">
            <v>0</v>
          </cell>
          <cell r="AO418">
            <v>1410375.79</v>
          </cell>
          <cell r="AP418">
            <v>0</v>
          </cell>
        </row>
        <row r="419">
          <cell r="S419">
            <v>216924.97</v>
          </cell>
          <cell r="T419">
            <v>0</v>
          </cell>
          <cell r="Z419">
            <v>857.72</v>
          </cell>
          <cell r="AA419">
            <v>0</v>
          </cell>
          <cell r="AG419">
            <v>0</v>
          </cell>
          <cell r="AH419">
            <v>0</v>
          </cell>
          <cell r="AO419">
            <v>217782.69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130897.68</v>
          </cell>
          <cell r="T421">
            <v>0</v>
          </cell>
          <cell r="Z421">
            <v>500.28999999999996</v>
          </cell>
          <cell r="AA421">
            <v>0</v>
          </cell>
          <cell r="AG421">
            <v>0</v>
          </cell>
          <cell r="AH421">
            <v>0</v>
          </cell>
          <cell r="AO421">
            <v>131397.97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60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60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488.76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488.76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0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0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10031.01</v>
          </cell>
          <cell r="T450">
            <v>0</v>
          </cell>
          <cell r="Z450">
            <v>0</v>
          </cell>
          <cell r="AA450">
            <v>0</v>
          </cell>
          <cell r="AG450">
            <v>0</v>
          </cell>
          <cell r="AH450">
            <v>0</v>
          </cell>
          <cell r="AO450">
            <v>10031.01</v>
          </cell>
          <cell r="AP450">
            <v>0</v>
          </cell>
        </row>
        <row r="451">
          <cell r="S451">
            <v>0</v>
          </cell>
          <cell r="T451">
            <v>0</v>
          </cell>
          <cell r="Z451">
            <v>1335.25</v>
          </cell>
          <cell r="AA451">
            <v>0</v>
          </cell>
          <cell r="AG451">
            <v>0</v>
          </cell>
          <cell r="AH451">
            <v>0</v>
          </cell>
          <cell r="AO451">
            <v>1335.25</v>
          </cell>
          <cell r="AP451">
            <v>0</v>
          </cell>
        </row>
        <row r="452">
          <cell r="S452">
            <v>300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300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3447.39</v>
          </cell>
          <cell r="T454">
            <v>0</v>
          </cell>
          <cell r="Z454">
            <v>320.1</v>
          </cell>
          <cell r="AA454">
            <v>0</v>
          </cell>
          <cell r="AG454">
            <v>0</v>
          </cell>
          <cell r="AH454">
            <v>0</v>
          </cell>
          <cell r="AO454">
            <v>3767.49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0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0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0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0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29988.55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29988.55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0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0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334110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334110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238797.1</v>
          </cell>
          <cell r="AA513">
            <v>0</v>
          </cell>
          <cell r="AG513">
            <v>0</v>
          </cell>
          <cell r="AH513">
            <v>0</v>
          </cell>
          <cell r="AO513">
            <v>238797.1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9000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9000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0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0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0</v>
          </cell>
          <cell r="T594">
            <v>0</v>
          </cell>
          <cell r="Z594">
            <v>0</v>
          </cell>
          <cell r="AA594">
            <v>0</v>
          </cell>
          <cell r="AG594">
            <v>58.73</v>
          </cell>
          <cell r="AH594">
            <v>0</v>
          </cell>
          <cell r="AO594">
            <v>58.73</v>
          </cell>
          <cell r="AP594">
            <v>0</v>
          </cell>
        </row>
        <row r="595">
          <cell r="S595">
            <v>0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0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0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0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199927.74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199927.74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29498.79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29498.79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0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0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0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0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1000.24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1000.24</v>
          </cell>
          <cell r="AP654">
            <v>0</v>
          </cell>
        </row>
        <row r="655">
          <cell r="S655">
            <v>0</v>
          </cell>
          <cell r="T655">
            <v>0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0</v>
          </cell>
        </row>
        <row r="656">
          <cell r="S656">
            <v>0</v>
          </cell>
          <cell r="T656">
            <v>0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0</v>
          </cell>
        </row>
        <row r="657">
          <cell r="S657">
            <v>0</v>
          </cell>
          <cell r="T657">
            <v>29101.32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29101.32</v>
          </cell>
        </row>
        <row r="658">
          <cell r="S658">
            <v>0</v>
          </cell>
          <cell r="T658">
            <v>151.84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151.84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18.61</v>
          </cell>
          <cell r="T705">
            <v>0</v>
          </cell>
          <cell r="Z705">
            <v>401.24</v>
          </cell>
          <cell r="AA705">
            <v>0</v>
          </cell>
          <cell r="AG705">
            <v>0</v>
          </cell>
          <cell r="AH705">
            <v>0</v>
          </cell>
          <cell r="AO705">
            <v>419.85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270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270</v>
          </cell>
        </row>
        <row r="719">
          <cell r="S719">
            <v>0</v>
          </cell>
          <cell r="T719">
            <v>2547.76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2547.76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0</v>
          </cell>
          <cell r="AG726">
            <v>0</v>
          </cell>
          <cell r="AH726">
            <v>0</v>
          </cell>
          <cell r="AO726">
            <v>0</v>
          </cell>
          <cell r="AP726">
            <v>0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1896270</v>
          </cell>
          <cell r="Z744">
            <v>0</v>
          </cell>
          <cell r="AA744">
            <v>0</v>
          </cell>
          <cell r="AG744">
            <v>0</v>
          </cell>
          <cell r="AH744">
            <v>0</v>
          </cell>
          <cell r="AO744">
            <v>0</v>
          </cell>
          <cell r="AP744">
            <v>1896270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0</v>
          </cell>
          <cell r="T747">
            <v>0</v>
          </cell>
          <cell r="Z747">
            <v>0</v>
          </cell>
          <cell r="AA747">
            <v>0</v>
          </cell>
          <cell r="AG747">
            <v>0</v>
          </cell>
          <cell r="AH747">
            <v>0</v>
          </cell>
          <cell r="AO747">
            <v>0</v>
          </cell>
          <cell r="AP747">
            <v>0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213290.32</v>
          </cell>
          <cell r="Z753">
            <v>0</v>
          </cell>
          <cell r="AA753">
            <v>2644.7</v>
          </cell>
          <cell r="AG753">
            <v>0</v>
          </cell>
          <cell r="AH753">
            <v>0</v>
          </cell>
          <cell r="AO753">
            <v>0</v>
          </cell>
          <cell r="AP753">
            <v>215935.02000000002</v>
          </cell>
        </row>
        <row r="754">
          <cell r="S754">
            <v>0</v>
          </cell>
          <cell r="T754">
            <v>1509477.38</v>
          </cell>
          <cell r="Z754">
            <v>0</v>
          </cell>
          <cell r="AA754">
            <v>3325.39</v>
          </cell>
          <cell r="AG754">
            <v>0</v>
          </cell>
          <cell r="AH754">
            <v>0</v>
          </cell>
          <cell r="AO754">
            <v>0</v>
          </cell>
          <cell r="AP754">
            <v>1512802.7699999998</v>
          </cell>
        </row>
        <row r="755">
          <cell r="S755">
            <v>0</v>
          </cell>
          <cell r="T755">
            <v>253307.16</v>
          </cell>
          <cell r="Z755">
            <v>0</v>
          </cell>
          <cell r="AA755">
            <v>1429.58</v>
          </cell>
          <cell r="AG755">
            <v>0</v>
          </cell>
          <cell r="AH755">
            <v>0</v>
          </cell>
          <cell r="AO755">
            <v>0</v>
          </cell>
          <cell r="AP755">
            <v>254736.74</v>
          </cell>
        </row>
        <row r="756">
          <cell r="S756">
            <v>0</v>
          </cell>
          <cell r="T756">
            <v>152007.44</v>
          </cell>
          <cell r="Z756">
            <v>0</v>
          </cell>
          <cell r="AA756">
            <v>893.45</v>
          </cell>
          <cell r="AG756">
            <v>0</v>
          </cell>
          <cell r="AH756">
            <v>0</v>
          </cell>
          <cell r="AO756">
            <v>0</v>
          </cell>
          <cell r="AP756">
            <v>152900.89</v>
          </cell>
        </row>
        <row r="757">
          <cell r="S757">
            <v>0</v>
          </cell>
          <cell r="T757">
            <v>8293.12</v>
          </cell>
          <cell r="Z757">
            <v>8293.12</v>
          </cell>
          <cell r="AA757">
            <v>0</v>
          </cell>
          <cell r="AG757">
            <v>0</v>
          </cell>
          <cell r="AH757">
            <v>0</v>
          </cell>
          <cell r="AO757">
            <v>8293.12</v>
          </cell>
          <cell r="AP757">
            <v>8293.12</v>
          </cell>
        </row>
        <row r="758">
          <cell r="S758">
            <v>0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0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0</v>
          </cell>
          <cell r="Z760">
            <v>0</v>
          </cell>
          <cell r="AA760">
            <v>0</v>
          </cell>
          <cell r="AG760">
            <v>0</v>
          </cell>
          <cell r="AH760">
            <v>0</v>
          </cell>
          <cell r="AO760">
            <v>0</v>
          </cell>
          <cell r="AP760">
            <v>0</v>
          </cell>
        </row>
        <row r="761">
          <cell r="S761">
            <v>0</v>
          </cell>
          <cell r="T761">
            <v>0</v>
          </cell>
          <cell r="Z761">
            <v>0</v>
          </cell>
          <cell r="AA761">
            <v>0</v>
          </cell>
          <cell r="AG761">
            <v>0</v>
          </cell>
          <cell r="AH761">
            <v>0</v>
          </cell>
          <cell r="AO761">
            <v>0</v>
          </cell>
          <cell r="AP761">
            <v>0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488.76</v>
          </cell>
          <cell r="AO763">
            <v>0</v>
          </cell>
          <cell r="AP763">
            <v>488.76</v>
          </cell>
        </row>
        <row r="764">
          <cell r="S764">
            <v>0</v>
          </cell>
          <cell r="T764">
            <v>34711.24</v>
          </cell>
          <cell r="Z764">
            <v>0</v>
          </cell>
          <cell r="AA764">
            <v>0</v>
          </cell>
          <cell r="AG764">
            <v>5085.2</v>
          </cell>
          <cell r="AH764">
            <v>0</v>
          </cell>
          <cell r="AO764">
            <v>5085.2</v>
          </cell>
          <cell r="AP764">
            <v>34711.24</v>
          </cell>
        </row>
        <row r="765">
          <cell r="S765">
            <v>65065.090000000004</v>
          </cell>
          <cell r="T765">
            <v>0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65065.090000000004</v>
          </cell>
          <cell r="AP765">
            <v>0</v>
          </cell>
        </row>
        <row r="766">
          <cell r="S766">
            <v>0</v>
          </cell>
          <cell r="T766">
            <v>0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0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15877.82</v>
          </cell>
          <cell r="AO799">
            <v>0</v>
          </cell>
          <cell r="AP799">
            <v>15877.82</v>
          </cell>
        </row>
        <row r="800">
          <cell r="S800">
            <v>3880.05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3880.05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0</v>
          </cell>
          <cell r="Z822">
            <v>0</v>
          </cell>
          <cell r="AA822">
            <v>0</v>
          </cell>
          <cell r="AG822">
            <v>0</v>
          </cell>
          <cell r="AH822">
            <v>0</v>
          </cell>
          <cell r="AO822">
            <v>0</v>
          </cell>
          <cell r="AP822">
            <v>0</v>
          </cell>
        </row>
        <row r="823">
          <cell r="S823">
            <v>0</v>
          </cell>
          <cell r="T823">
            <v>631.94</v>
          </cell>
          <cell r="Z823">
            <v>0</v>
          </cell>
          <cell r="AA823">
            <v>0</v>
          </cell>
          <cell r="AG823">
            <v>0</v>
          </cell>
          <cell r="AH823">
            <v>0</v>
          </cell>
          <cell r="AO823">
            <v>0</v>
          </cell>
          <cell r="AP823">
            <v>631.94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-3904437.32</v>
          </cell>
          <cell r="S464">
            <v>417245.77</v>
          </cell>
          <cell r="V464">
            <v>-609706.28</v>
          </cell>
          <cell r="Y464">
            <v>-4096897.83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Подп.Илия Христов</v>
          </cell>
          <cell r="M97" t="str">
            <v>Бриг.ген.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-4159.03461</v>
          </cell>
          <cell r="E65">
            <v>-3904.43732</v>
          </cell>
          <cell r="G65">
            <v>-276.65398</v>
          </cell>
          <cell r="H65">
            <v>417.24577</v>
          </cell>
          <cell r="J65">
            <v>-534.30521</v>
          </cell>
          <cell r="K65">
            <v>-609.70628</v>
          </cell>
          <cell r="M65">
            <v>-4969.9938</v>
          </cell>
          <cell r="N65">
            <v>-4096.89783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199927.74</v>
          </cell>
          <cell r="E16">
            <v>840744.22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29498.79</v>
          </cell>
          <cell r="E17">
            <v>84268.01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129.64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29253.16</v>
          </cell>
          <cell r="E21">
            <v>209489.22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20886.25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-1000.24</v>
          </cell>
          <cell r="E29">
            <v>-9817.47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D30">
            <v>-1000.24</v>
          </cell>
          <cell r="E30">
            <v>-9817.47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2">
          <cell r="D32">
            <v>0</v>
          </cell>
          <cell r="E32">
            <v>963.69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180336.5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2817.76</v>
          </cell>
          <cell r="E37">
            <v>175790.52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1267270.36</v>
          </cell>
          <cell r="E43">
            <v>5420140.36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1530543.05</v>
          </cell>
          <cell r="E44">
            <v>1654036.53</v>
          </cell>
          <cell r="G44">
            <v>60</v>
          </cell>
          <cell r="H44">
            <v>12212.33</v>
          </cell>
          <cell r="J44">
            <v>0</v>
          </cell>
          <cell r="K44">
            <v>0</v>
          </cell>
        </row>
        <row r="45">
          <cell r="D45">
            <v>501537.36</v>
          </cell>
          <cell r="E45">
            <v>2115730.81</v>
          </cell>
          <cell r="G45">
            <v>0</v>
          </cell>
          <cell r="H45">
            <v>0</v>
          </cell>
          <cell r="J45">
            <v>545527.86</v>
          </cell>
          <cell r="K45">
            <v>2317245.3</v>
          </cell>
        </row>
        <row r="46">
          <cell r="D46">
            <v>2975495.71</v>
          </cell>
          <cell r="E46">
            <v>14260823.24</v>
          </cell>
          <cell r="G46">
            <v>32468.32</v>
          </cell>
          <cell r="H46">
            <v>71142.52</v>
          </cell>
          <cell r="J46">
            <v>0</v>
          </cell>
          <cell r="K46">
            <v>0</v>
          </cell>
        </row>
        <row r="47">
          <cell r="D47">
            <v>1756284.48</v>
          </cell>
          <cell r="E47">
            <v>6065163.07</v>
          </cell>
          <cell r="G47">
            <v>3271.97</v>
          </cell>
          <cell r="H47">
            <v>5720.22</v>
          </cell>
          <cell r="J47">
            <v>0</v>
          </cell>
          <cell r="K47">
            <v>0</v>
          </cell>
        </row>
        <row r="48">
          <cell r="D48">
            <v>60</v>
          </cell>
          <cell r="E48">
            <v>2602.27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10031.01</v>
          </cell>
          <cell r="E49">
            <v>67849.2</v>
          </cell>
          <cell r="G49">
            <v>1335.25</v>
          </cell>
          <cell r="H49">
            <v>0</v>
          </cell>
          <cell r="J49">
            <v>0</v>
          </cell>
          <cell r="K49">
            <v>0</v>
          </cell>
        </row>
        <row r="50">
          <cell r="D50">
            <v>29988.55</v>
          </cell>
          <cell r="E50">
            <v>30283.21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3747.39</v>
          </cell>
          <cell r="E51">
            <v>121411.09</v>
          </cell>
          <cell r="G51">
            <v>320.1</v>
          </cell>
          <cell r="H51">
            <v>1448.21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56">
          <cell r="D56">
            <v>0</v>
          </cell>
          <cell r="E56">
            <v>210527.2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334110</v>
          </cell>
          <cell r="E64">
            <v>1315699.92</v>
          </cell>
          <cell r="G64">
            <v>238797.1</v>
          </cell>
          <cell r="H64">
            <v>345207.47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9000</v>
          </cell>
          <cell r="E68">
            <v>37400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6353.92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488.76</v>
          </cell>
          <cell r="E72">
            <v>3606.99</v>
          </cell>
          <cell r="G72">
            <v>0</v>
          </cell>
          <cell r="H72">
            <v>0</v>
          </cell>
          <cell r="J72">
            <v>-488.76</v>
          </cell>
          <cell r="K72">
            <v>-35655.99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9">
          <cell r="D79">
            <v>4032645.42</v>
          </cell>
          <cell r="E79">
            <v>24790127.45</v>
          </cell>
          <cell r="G79">
            <v>0</v>
          </cell>
          <cell r="H79">
            <v>673466.67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-18.61</v>
          </cell>
          <cell r="E84">
            <v>-233.2</v>
          </cell>
          <cell r="G84">
            <v>-401.24</v>
          </cell>
          <cell r="H84">
            <v>-826.65</v>
          </cell>
          <cell r="J84">
            <v>0</v>
          </cell>
          <cell r="K84">
            <v>0</v>
          </cell>
        </row>
        <row r="88">
          <cell r="D88">
            <v>-30353.85</v>
          </cell>
          <cell r="E88">
            <v>1314578.18</v>
          </cell>
          <cell r="G88">
            <v>0</v>
          </cell>
          <cell r="H88">
            <v>0</v>
          </cell>
          <cell r="J88">
            <v>-5085.2</v>
          </cell>
          <cell r="K88">
            <v>1741429.47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-3880.05</v>
          </cell>
          <cell r="E92">
            <v>0</v>
          </cell>
          <cell r="G92">
            <v>0</v>
          </cell>
          <cell r="H92">
            <v>0</v>
          </cell>
          <cell r="J92">
            <v>15877.82</v>
          </cell>
          <cell r="K92">
            <v>0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631.94</v>
          </cell>
          <cell r="E99">
            <v>201175.32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18535.15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0</v>
          </cell>
          <cell r="E106">
            <v>202376.19</v>
          </cell>
          <cell r="G106">
            <v>0</v>
          </cell>
          <cell r="H106">
            <v>0</v>
          </cell>
          <cell r="J106">
            <v>58.73</v>
          </cell>
          <cell r="K106">
            <v>69546.44</v>
          </cell>
        </row>
        <row r="107"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5">
          <cell r="D115" t="str">
            <v>11.04.2022г.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E135" sqref="E135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</cols>
  <sheetData>
    <row r="1" spans="1:14" ht="17.25">
      <c r="A1" s="167" t="str">
        <f>+'[3]TRIAL-BALANCE'!E2</f>
        <v>НВУ "Васил Левски"</v>
      </c>
      <c r="B1" s="168"/>
      <c r="C1" s="168"/>
      <c r="D1" s="169"/>
      <c r="E1" s="83" t="s">
        <v>0</v>
      </c>
      <c r="F1" s="84"/>
      <c r="G1" s="170">
        <f>+'[3]TRIAL-BALANCE'!C6</f>
        <v>129009094</v>
      </c>
      <c r="H1" s="171"/>
      <c r="I1" s="84"/>
      <c r="J1" s="85" t="s">
        <v>1</v>
      </c>
      <c r="K1" s="111">
        <f>+'[3]TRIAL-BALANCE'!C8</f>
        <v>1282</v>
      </c>
      <c r="L1" s="84"/>
      <c r="M1" s="1" t="s">
        <v>2</v>
      </c>
      <c r="N1" s="121">
        <f>+'[3]TRIAL-BALANCE'!H8</f>
        <v>0</v>
      </c>
    </row>
    <row r="2" spans="1:14" ht="15">
      <c r="A2" s="172" t="str">
        <f>+'[3]BALANCE-SHEET-2022'!A2:D2</f>
        <v>(бюджетна организация, предприятие по чл. 165, ал. 1 от ЗПФ, поделение)</v>
      </c>
      <c r="B2" s="173"/>
      <c r="C2" s="173"/>
      <c r="D2" s="174"/>
      <c r="E2" s="181">
        <f>+'[3]BALANCE-SHEET-2022-leva'!E2</f>
        <v>0</v>
      </c>
      <c r="F2" s="181"/>
      <c r="G2" s="181"/>
      <c r="H2" s="181"/>
      <c r="I2" s="84"/>
      <c r="J2" s="182">
        <f>+'[3]BALANCE-SHEET-2022-leva'!J2:K2</f>
        <v>0</v>
      </c>
      <c r="K2" s="182"/>
      <c r="L2" s="84"/>
      <c r="M2" s="182">
        <f>+'[3]BALANCE-SHEET-2022-leva'!M2:N2</f>
        <v>0</v>
      </c>
      <c r="N2" s="182"/>
    </row>
    <row r="3" spans="1:14" ht="15">
      <c r="A3" s="175" t="str">
        <f>+'[3]TRIAL-BALANCE'!G4</f>
        <v>гр. Велико Търново, бул. "България" №76</v>
      </c>
      <c r="B3" s="176"/>
      <c r="C3" s="176"/>
      <c r="D3" s="177"/>
      <c r="E3" s="87" t="s">
        <v>3</v>
      </c>
      <c r="F3" s="86"/>
      <c r="G3" s="178">
        <f>+'[3]TRIAL-BALANCE'!J8</f>
        <v>0</v>
      </c>
      <c r="H3" s="179"/>
      <c r="I3" s="84"/>
      <c r="J3" s="120" t="s">
        <v>4</v>
      </c>
      <c r="K3" s="192">
        <f>+'[3]TRIAL-BALANCE'!J8</f>
        <v>0</v>
      </c>
      <c r="L3" s="193"/>
      <c r="M3" s="193"/>
      <c r="N3" s="194"/>
    </row>
    <row r="4" spans="1:14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</row>
    <row r="5" spans="1:14" ht="18">
      <c r="A5" s="90" t="s">
        <v>5</v>
      </c>
      <c r="B5" s="180" t="str">
        <f>+A1</f>
        <v>НВУ "Васил Левски"</v>
      </c>
      <c r="C5" s="180"/>
      <c r="D5" s="180"/>
      <c r="E5" s="180"/>
      <c r="F5" s="180"/>
      <c r="G5" s="180"/>
      <c r="H5" s="91" t="s">
        <v>6</v>
      </c>
      <c r="I5" s="92"/>
      <c r="J5" s="112" t="str">
        <f>+'[3]TRIAL-BALANCE'!H12</f>
        <v>31 март 2022 г.</v>
      </c>
      <c r="K5" s="12"/>
      <c r="L5" s="93"/>
      <c r="M5" s="94" t="str">
        <f>+'[3]TRIAL-BALANCE'!C10</f>
        <v>/с б о р е н/</v>
      </c>
      <c r="N5" s="94" t="str">
        <f>+'[3]BALANCE-SHEET-2022'!N5</f>
        <v>(в хил. лева) </v>
      </c>
    </row>
    <row r="6" spans="1:14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</row>
    <row r="7" spans="1:14" ht="19.5" customHeight="1" thickTop="1">
      <c r="A7" s="39"/>
      <c r="B7" s="185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188" t="s">
        <v>10</v>
      </c>
      <c r="N7" s="189"/>
    </row>
    <row r="8" spans="1:14" ht="18" thickBot="1">
      <c r="A8" s="40" t="s">
        <v>11</v>
      </c>
      <c r="B8" s="186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190"/>
      <c r="N8" s="191"/>
    </row>
    <row r="9" spans="1:14" ht="27.75" thickBot="1">
      <c r="A9" s="117">
        <f>+'[3]Income-2022-leva'!A9</f>
        <v>0</v>
      </c>
      <c r="B9" s="187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</row>
    <row r="10" spans="1:14" ht="15.75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</row>
    <row r="11" spans="1:14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</row>
    <row r="12" spans="1:14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</row>
    <row r="13" spans="1:14" ht="15">
      <c r="A13" s="30" t="s">
        <v>21</v>
      </c>
      <c r="B13" s="9">
        <v>711</v>
      </c>
      <c r="C13" s="24"/>
      <c r="D13" s="57">
        <f>+'[3]Income-2022-leva'!D13/1000+IF(+'[3]Rounding'!$C$131=$B13,+'[3]Rounding'!D$131,0)+IF(+'[3]Rounding'!$C$132=$B13,+'[3]Rounding'!D$132,0)+IF(+'[3]Rounding'!$C$133=$B13,+'[3]Rounding'!D$133,0)</f>
        <v>0</v>
      </c>
      <c r="E13" s="58">
        <f>+'[3]Income-2022-leva'!E13/1000+IF(+'[3]Rounding'!$C$131=$B13,+'[3]Rounding'!E$131,0)+IF(+'[3]Rounding'!$C$132=$B13,+'[3]Rounding'!E$132,0)+IF(+'[3]Rounding'!$C$133=$B13,+'[3]Rounding'!E$133,0)</f>
        <v>0</v>
      </c>
      <c r="F13" s="24"/>
      <c r="G13" s="57">
        <f>+'[3]Income-2022-leva'!G13/1000+IF(+'[3]Rounding'!$G$131=$B13,+'[3]Rounding'!H$131,0)+IF(+'[3]Rounding'!$G$132=$B13,+'[3]Rounding'!H$132,0)+IF(+'[3]Rounding'!$G$133=$B13,+'[3]Rounding'!H$133,0)</f>
        <v>0</v>
      </c>
      <c r="H13" s="58">
        <f>+'[3]Income-2022-leva'!H13/1000+IF(+'[3]Rounding'!$G$131=$B13,+'[3]Rounding'!I$131,0)+IF(+'[3]Rounding'!$G$132=$B13,+'[3]Rounding'!I$132,0)+IF(+'[3]Rounding'!$G$133=$B13,+'[3]Rounding'!I$133,0)</f>
        <v>0</v>
      </c>
      <c r="I13" s="24"/>
      <c r="J13" s="57">
        <f>+'[3]Income-2022-leva'!J13/1000+IF(+'[3]Rounding'!$K$131=$B13,+'[3]Rounding'!L$131,0)+IF(+'[3]Rounding'!$K$132=$B13,+'[3]Rounding'!L$132,0)+IF(+'[3]Rounding'!$K$133=$B13,+'[3]Rounding'!L$133,0)</f>
        <v>0</v>
      </c>
      <c r="K13" s="58">
        <f>+'[3]Income-2022-leva'!K13/1000+IF(+'[3]Rounding'!$K$131=$B13,+'[3]Rounding'!M$131,0)+IF(+'[3]Rounding'!$K$132=$B13,+'[3]Rounding'!M$132,0)+IF(+'[3]Rounding'!$K$133=$B13,+'[3]Rounding'!M$133,0)</f>
        <v>0</v>
      </c>
      <c r="L13" s="24"/>
      <c r="M13" s="57">
        <f>++D13+G13+J13+IF(+'[3]Rounding'!$O$131=$B13,+'[3]Rounding'!P$131,0)+IF(+'[3]Rounding'!$O$132=$B13,+'[3]Rounding'!P$132,0)+IF(+'[3]Rounding'!$O$133=$B13,+'[3]Rounding'!P$133,0)</f>
        <v>0</v>
      </c>
      <c r="N13" s="58">
        <f>++E13+H13+K13+IF(+'[3]Rounding'!$O$131=$B13,+'[3]Rounding'!Q$131,0)+IF(+'[3]Rounding'!$O$132=$B13,+'[3]Rounding'!Q$132,0)+IF(+'[3]Rounding'!$O$133=$B13,+'[3]Rounding'!Q$133,0)</f>
        <v>0</v>
      </c>
    </row>
    <row r="14" spans="1:14" ht="15">
      <c r="A14" s="30" t="s">
        <v>22</v>
      </c>
      <c r="B14" s="9">
        <f>1+B13</f>
        <v>712</v>
      </c>
      <c r="C14" s="24"/>
      <c r="D14" s="57">
        <f>+'[3]Income-2022-leva'!D14/1000+IF(+'[3]Rounding'!$C$131=$B14,+'[3]Rounding'!D$131,0)+IF(+'[3]Rounding'!$C$132=$B14,+'[3]Rounding'!D$132,0)+IF(+'[3]Rounding'!$C$133=$B14,+'[3]Rounding'!D$133,0)</f>
        <v>0</v>
      </c>
      <c r="E14" s="58">
        <f>+'[3]Income-2022-leva'!E14/1000+IF(+'[3]Rounding'!$C$131=$B14,+'[3]Rounding'!E$131,0)+IF(+'[3]Rounding'!$C$132=$B14,+'[3]Rounding'!E$132,0)+IF(+'[3]Rounding'!$C$133=$B14,+'[3]Rounding'!E$133,0)</f>
        <v>0</v>
      </c>
      <c r="F14" s="24"/>
      <c r="G14" s="57">
        <f>+'[3]Income-2022-leva'!G14/1000+IF(+'[3]Rounding'!$G$131=$B14,+'[3]Rounding'!H$131,0)+IF(+'[3]Rounding'!$G$132=$B14,+'[3]Rounding'!H$132,0)+IF(+'[3]Rounding'!$G$133=$B14,+'[3]Rounding'!H$133,0)</f>
        <v>0</v>
      </c>
      <c r="H14" s="58">
        <f>+'[3]Income-2022-leva'!H14/1000+IF(+'[3]Rounding'!$G$131=$B14,+'[3]Rounding'!I$131,0)+IF(+'[3]Rounding'!$G$132=$B14,+'[3]Rounding'!I$132,0)+IF(+'[3]Rounding'!$G$133=$B14,+'[3]Rounding'!I$133,0)</f>
        <v>0</v>
      </c>
      <c r="I14" s="24"/>
      <c r="J14" s="57">
        <f>+'[3]Income-2022-leva'!J14/1000+IF(+'[3]Rounding'!$K$131=$B14,+'[3]Rounding'!L$131,0)+IF(+'[3]Rounding'!$K$132=$B14,+'[3]Rounding'!L$132,0)+IF(+'[3]Rounding'!$K$133=$B14,+'[3]Rounding'!L$133,0)</f>
        <v>0</v>
      </c>
      <c r="K14" s="58">
        <f>+'[3]Income-2022-leva'!K14/1000+IF(+'[3]Rounding'!$K$131=$B14,+'[3]Rounding'!M$131,0)+IF(+'[3]Rounding'!$K$132=$B14,+'[3]Rounding'!M$132,0)+IF(+'[3]Rounding'!$K$133=$B14,+'[3]Rounding'!M$133,0)</f>
        <v>0</v>
      </c>
      <c r="L14" s="24"/>
      <c r="M14" s="57">
        <f>++D14+G14+J14+IF(+'[3]Rounding'!$O$131=$B14,+'[3]Rounding'!P$131,0)+IF(+'[3]Rounding'!$O$132=$B14,+'[3]Rounding'!P$132,0)+IF(+'[3]Rounding'!$O$133=$B14,+'[3]Rounding'!P$133,0)</f>
        <v>0</v>
      </c>
      <c r="N14" s="58">
        <f>++E14+H14+K14+IF(+'[3]Rounding'!$O$131=$B14,+'[3]Rounding'!Q$131,0)+IF(+'[3]Rounding'!$O$132=$B14,+'[3]Rounding'!Q$132,0)+IF(+'[3]Rounding'!$O$133=$B14,+'[3]Rounding'!Q$133,0)</f>
        <v>0</v>
      </c>
    </row>
    <row r="15" spans="1:14" ht="15">
      <c r="A15" s="30" t="s">
        <v>23</v>
      </c>
      <c r="B15" s="9">
        <f aca="true" t="shared" si="0" ref="B15:B21">1+B14</f>
        <v>713</v>
      </c>
      <c r="C15" s="24"/>
      <c r="D15" s="57">
        <f>+'[3]Income-2022-leva'!D15/1000+IF(+'[3]Rounding'!$C$131=$B15,+'[3]Rounding'!D$131,0)+IF(+'[3]Rounding'!$C$132=$B15,+'[3]Rounding'!D$132,0)+IF(+'[3]Rounding'!$C$133=$B15,+'[3]Rounding'!D$133,0)</f>
        <v>0</v>
      </c>
      <c r="E15" s="58">
        <f>+'[3]Income-2022-leva'!E15/1000+IF(+'[3]Rounding'!$C$131=$B15,+'[3]Rounding'!E$131,0)+IF(+'[3]Rounding'!$C$132=$B15,+'[3]Rounding'!E$132,0)+IF(+'[3]Rounding'!$C$133=$B15,+'[3]Rounding'!E$133,0)</f>
        <v>0</v>
      </c>
      <c r="F15" s="24"/>
      <c r="G15" s="57">
        <f>+'[3]Income-2022-leva'!G15/1000+IF(+'[3]Rounding'!$G$131=$B15,+'[3]Rounding'!H$131,0)+IF(+'[3]Rounding'!$G$132=$B15,+'[3]Rounding'!H$132,0)+IF(+'[3]Rounding'!$G$133=$B15,+'[3]Rounding'!H$133,0)</f>
        <v>0</v>
      </c>
      <c r="H15" s="58">
        <f>+'[3]Income-2022-leva'!H15/1000+IF(+'[3]Rounding'!$G$131=$B15,+'[3]Rounding'!I$131,0)+IF(+'[3]Rounding'!$G$132=$B15,+'[3]Rounding'!I$132,0)+IF(+'[3]Rounding'!$G$133=$B15,+'[3]Rounding'!I$133,0)</f>
        <v>0</v>
      </c>
      <c r="I15" s="24"/>
      <c r="J15" s="57">
        <f>+'[3]Income-2022-leva'!J15/1000+IF(+'[3]Rounding'!$K$131=$B15,+'[3]Rounding'!L$131,0)+IF(+'[3]Rounding'!$K$132=$B15,+'[3]Rounding'!L$132,0)+IF(+'[3]Rounding'!$K$133=$B15,+'[3]Rounding'!L$133,0)</f>
        <v>0</v>
      </c>
      <c r="K15" s="58">
        <f>+'[3]Income-2022-leva'!K15/1000+IF(+'[3]Rounding'!$K$131=$B15,+'[3]Rounding'!M$131,0)+IF(+'[3]Rounding'!$K$132=$B15,+'[3]Rounding'!M$132,0)+IF(+'[3]Rounding'!$K$133=$B15,+'[3]Rounding'!M$133,0)</f>
        <v>0</v>
      </c>
      <c r="L15" s="24"/>
      <c r="M15" s="57">
        <f>++D15+G15+J15+IF(+'[3]Rounding'!$O$131=$B15,+'[3]Rounding'!P$131,0)+IF(+'[3]Rounding'!$O$132=$B15,+'[3]Rounding'!P$132,0)+IF(+'[3]Rounding'!$O$133=$B15,+'[3]Rounding'!P$133,0)</f>
        <v>0</v>
      </c>
      <c r="N15" s="58">
        <f>++E15+H15+K15+IF(+'[3]Rounding'!$O$131=$B15,+'[3]Rounding'!Q$131,0)+IF(+'[3]Rounding'!$O$132=$B15,+'[3]Rounding'!Q$132,0)+IF(+'[3]Rounding'!$O$133=$B15,+'[3]Rounding'!Q$133,0)</f>
        <v>0</v>
      </c>
    </row>
    <row r="16" spans="1:14" ht="15">
      <c r="A16" s="8" t="s">
        <v>24</v>
      </c>
      <c r="B16" s="9">
        <f t="shared" si="0"/>
        <v>714</v>
      </c>
      <c r="C16" s="24"/>
      <c r="D16" s="57">
        <f>+'[3]Income-2022-leva'!D16/1000+IF(+'[3]Rounding'!$C$131=$B16,+'[3]Rounding'!D$131,0)+IF(+'[3]Rounding'!$C$132=$B16,+'[3]Rounding'!D$132,0)+IF(+'[3]Rounding'!$C$133=$B16,+'[3]Rounding'!D$133,0)</f>
        <v>199.92774</v>
      </c>
      <c r="E16" s="58">
        <f>+'[3]Income-2022-leva'!E16/1000+IF(+'[3]Rounding'!$C$131=$B16,+'[3]Rounding'!E$131,0)+IF(+'[3]Rounding'!$C$132=$B16,+'[3]Rounding'!E$132,0)+IF(+'[3]Rounding'!$C$133=$B16,+'[3]Rounding'!E$133,0)</f>
        <v>840.7442199999999</v>
      </c>
      <c r="F16" s="24"/>
      <c r="G16" s="57">
        <f>+'[3]Income-2022-leva'!G16/1000+IF(+'[3]Rounding'!$G$131=$B16,+'[3]Rounding'!H$131,0)+IF(+'[3]Rounding'!$G$132=$B16,+'[3]Rounding'!H$132,0)+IF(+'[3]Rounding'!$G$133=$B16,+'[3]Rounding'!H$133,0)</f>
        <v>0</v>
      </c>
      <c r="H16" s="58">
        <f>+'[3]Income-2022-leva'!H16/1000+IF(+'[3]Rounding'!$G$131=$B16,+'[3]Rounding'!I$131,0)+IF(+'[3]Rounding'!$G$132=$B16,+'[3]Rounding'!I$132,0)+IF(+'[3]Rounding'!$G$133=$B16,+'[3]Rounding'!I$133,0)</f>
        <v>0</v>
      </c>
      <c r="I16" s="24"/>
      <c r="J16" s="57">
        <f>+'[3]Income-2022-leva'!J16/1000+IF(+'[3]Rounding'!$K$131=$B16,+'[3]Rounding'!L$131,0)+IF(+'[3]Rounding'!$K$132=$B16,+'[3]Rounding'!L$132,0)+IF(+'[3]Rounding'!$K$133=$B16,+'[3]Rounding'!L$133,0)</f>
        <v>0</v>
      </c>
      <c r="K16" s="58">
        <f>+'[3]Income-2022-leva'!K16/1000+IF(+'[3]Rounding'!$K$131=$B16,+'[3]Rounding'!M$131,0)+IF(+'[3]Rounding'!$K$132=$B16,+'[3]Rounding'!M$132,0)+IF(+'[3]Rounding'!$K$133=$B16,+'[3]Rounding'!M$133,0)</f>
        <v>0</v>
      </c>
      <c r="L16" s="24"/>
      <c r="M16" s="57">
        <f>++D16+G16+J16+IF(+'[3]Rounding'!$O$131=$B16,+'[3]Rounding'!P$131,0)+IF(+'[3]Rounding'!$O$132=$B16,+'[3]Rounding'!P$132,0)+IF(+'[3]Rounding'!$O$133=$B16,+'[3]Rounding'!P$133,0)</f>
        <v>199.92774</v>
      </c>
      <c r="N16" s="58">
        <f>++E16+H16+K16+IF(+'[3]Rounding'!$O$131=$B16,+'[3]Rounding'!Q$131,0)+IF(+'[3]Rounding'!$O$132=$B16,+'[3]Rounding'!Q$132,0)+IF(+'[3]Rounding'!$O$133=$B16,+'[3]Rounding'!Q$133,0)</f>
        <v>840.7442199999999</v>
      </c>
    </row>
    <row r="17" spans="1:14" ht="15">
      <c r="A17" s="8" t="s">
        <v>25</v>
      </c>
      <c r="B17" s="9">
        <f t="shared" si="0"/>
        <v>715</v>
      </c>
      <c r="C17" s="24"/>
      <c r="D17" s="57">
        <f>+'[3]Income-2022-leva'!D17/1000+IF(+'[3]Rounding'!$C$131=$B17,+'[3]Rounding'!D$131,0)+IF(+'[3]Rounding'!$C$132=$B17,+'[3]Rounding'!D$132,0)+IF(+'[3]Rounding'!$C$133=$B17,+'[3]Rounding'!D$133,0)</f>
        <v>29.49879</v>
      </c>
      <c r="E17" s="58">
        <f>+'[3]Income-2022-leva'!E17/1000+IF(+'[3]Rounding'!$C$131=$B17,+'[3]Rounding'!E$131,0)+IF(+'[3]Rounding'!$C$132=$B17,+'[3]Rounding'!E$132,0)+IF(+'[3]Rounding'!$C$133=$B17,+'[3]Rounding'!E$133,0)</f>
        <v>84.26800999999999</v>
      </c>
      <c r="F17" s="24"/>
      <c r="G17" s="57">
        <f>+'[3]Income-2022-leva'!G17/1000+IF(+'[3]Rounding'!$G$131=$B17,+'[3]Rounding'!H$131,0)+IF(+'[3]Rounding'!$G$132=$B17,+'[3]Rounding'!H$132,0)+IF(+'[3]Rounding'!$G$133=$B17,+'[3]Rounding'!H$133,0)</f>
        <v>0</v>
      </c>
      <c r="H17" s="58">
        <f>+'[3]Income-2022-leva'!H17/1000+IF(+'[3]Rounding'!$G$131=$B17,+'[3]Rounding'!I$131,0)+IF(+'[3]Rounding'!$G$132=$B17,+'[3]Rounding'!I$132,0)+IF(+'[3]Rounding'!$G$133=$B17,+'[3]Rounding'!I$133,0)</f>
        <v>0</v>
      </c>
      <c r="I17" s="24"/>
      <c r="J17" s="57">
        <f>+'[3]Income-2022-leva'!J17/1000+IF(+'[3]Rounding'!$K$131=$B17,+'[3]Rounding'!L$131,0)+IF(+'[3]Rounding'!$K$132=$B17,+'[3]Rounding'!L$132,0)+IF(+'[3]Rounding'!$K$133=$B17,+'[3]Rounding'!L$133,0)</f>
        <v>0</v>
      </c>
      <c r="K17" s="58">
        <f>+'[3]Income-2022-leva'!K17/1000+IF(+'[3]Rounding'!$K$131=$B17,+'[3]Rounding'!M$131,0)+IF(+'[3]Rounding'!$K$132=$B17,+'[3]Rounding'!M$132,0)+IF(+'[3]Rounding'!$K$133=$B17,+'[3]Rounding'!M$133,0)</f>
        <v>0</v>
      </c>
      <c r="L17" s="24"/>
      <c r="M17" s="57">
        <f>++D17+G17+J17+IF(+'[3]Rounding'!$O$131=$B17,+'[3]Rounding'!P$131,0)+IF(+'[3]Rounding'!$O$132=$B17,+'[3]Rounding'!P$132,0)+IF(+'[3]Rounding'!$O$133=$B17,+'[3]Rounding'!P$133,0)</f>
        <v>29.49879</v>
      </c>
      <c r="N17" s="58">
        <f>++E17+H17+K17+IF(+'[3]Rounding'!$O$131=$B17,+'[3]Rounding'!Q$131,0)+IF(+'[3]Rounding'!$O$132=$B17,+'[3]Rounding'!Q$132,0)+IF(+'[3]Rounding'!$O$133=$B17,+'[3]Rounding'!Q$133,0)</f>
        <v>84.26800999999999</v>
      </c>
    </row>
    <row r="18" spans="1:14" ht="15">
      <c r="A18" s="8" t="s">
        <v>26</v>
      </c>
      <c r="B18" s="9">
        <f t="shared" si="0"/>
        <v>716</v>
      </c>
      <c r="C18" s="24"/>
      <c r="D18" s="57">
        <f>+'[3]Income-2022-leva'!D18/1000+IF(+'[3]Rounding'!$C$131=$B18,+'[3]Rounding'!D$131,0)+IF(+'[3]Rounding'!$C$132=$B18,+'[3]Rounding'!D$132,0)+IF(+'[3]Rounding'!$C$133=$B18,+'[3]Rounding'!D$133,0)</f>
        <v>0</v>
      </c>
      <c r="E18" s="58">
        <f>+'[3]Income-2022-leva'!E18/1000+IF(+'[3]Rounding'!$C$131=$B18,+'[3]Rounding'!E$131,0)+IF(+'[3]Rounding'!$C$132=$B18,+'[3]Rounding'!E$132,0)+IF(+'[3]Rounding'!$C$133=$B18,+'[3]Rounding'!E$133,0)</f>
        <v>0</v>
      </c>
      <c r="F18" s="24"/>
      <c r="G18" s="57">
        <f>+'[3]Income-2022-leva'!G18/1000+IF(+'[3]Rounding'!$G$131=$B18,+'[3]Rounding'!H$131,0)+IF(+'[3]Rounding'!$G$132=$B18,+'[3]Rounding'!H$132,0)+IF(+'[3]Rounding'!$G$133=$B18,+'[3]Rounding'!H$133,0)</f>
        <v>0</v>
      </c>
      <c r="H18" s="58">
        <f>+'[3]Income-2022-leva'!H18/1000+IF(+'[3]Rounding'!$G$131=$B18,+'[3]Rounding'!I$131,0)+IF(+'[3]Rounding'!$G$132=$B18,+'[3]Rounding'!I$132,0)+IF(+'[3]Rounding'!$G$133=$B18,+'[3]Rounding'!I$133,0)</f>
        <v>0</v>
      </c>
      <c r="I18" s="24"/>
      <c r="J18" s="57">
        <f>+'[3]Income-2022-leva'!J18/1000+IF(+'[3]Rounding'!$K$131=$B18,+'[3]Rounding'!L$131,0)+IF(+'[3]Rounding'!$K$132=$B18,+'[3]Rounding'!L$132,0)+IF(+'[3]Rounding'!$K$133=$B18,+'[3]Rounding'!L$133,0)</f>
        <v>0</v>
      </c>
      <c r="K18" s="58">
        <f>+'[3]Income-2022-leva'!K18/1000+IF(+'[3]Rounding'!$K$131=$B18,+'[3]Rounding'!M$131,0)+IF(+'[3]Rounding'!$K$132=$B18,+'[3]Rounding'!M$132,0)+IF(+'[3]Rounding'!$K$133=$B18,+'[3]Rounding'!M$133,0)</f>
        <v>0</v>
      </c>
      <c r="L18" s="24"/>
      <c r="M18" s="57">
        <f>++D18+G18+J18+IF(+'[3]Rounding'!$O$131=$B18,+'[3]Rounding'!P$131,0)+IF(+'[3]Rounding'!$O$132=$B18,+'[3]Rounding'!P$132,0)+IF(+'[3]Rounding'!$O$133=$B18,+'[3]Rounding'!P$133,0)</f>
        <v>0</v>
      </c>
      <c r="N18" s="58">
        <f>++E18+H18+K18+IF(+'[3]Rounding'!$O$131=$B18,+'[3]Rounding'!Q$131,0)+IF(+'[3]Rounding'!$O$132=$B18,+'[3]Rounding'!Q$132,0)+IF(+'[3]Rounding'!$O$133=$B18,+'[3]Rounding'!Q$133,0)</f>
        <v>0</v>
      </c>
    </row>
    <row r="19" spans="1:14" ht="15">
      <c r="A19" s="8" t="s">
        <v>27</v>
      </c>
      <c r="B19" s="9">
        <f t="shared" si="0"/>
        <v>717</v>
      </c>
      <c r="C19" s="24"/>
      <c r="D19" s="57">
        <f>+'[3]Income-2022-leva'!D19/1000+IF(+'[3]Rounding'!$C$131=$B19,+'[3]Rounding'!D$131,0)+IF(+'[3]Rounding'!$C$132=$B19,+'[3]Rounding'!D$132,0)+IF(+'[3]Rounding'!$C$133=$B19,+'[3]Rounding'!D$133,0)</f>
        <v>0</v>
      </c>
      <c r="E19" s="58">
        <f>+'[3]Income-2022-leva'!E19/1000+IF(+'[3]Rounding'!$C$131=$B19,+'[3]Rounding'!E$131,0)+IF(+'[3]Rounding'!$C$132=$B19,+'[3]Rounding'!E$132,0)+IF(+'[3]Rounding'!$C$133=$B19,+'[3]Rounding'!E$133,0)</f>
        <v>0.12963999999999998</v>
      </c>
      <c r="F19" s="24"/>
      <c r="G19" s="57">
        <f>+'[3]Income-2022-leva'!G19/1000+IF(+'[3]Rounding'!$G$131=$B19,+'[3]Rounding'!H$131,0)+IF(+'[3]Rounding'!$G$132=$B19,+'[3]Rounding'!H$132,0)+IF(+'[3]Rounding'!$G$133=$B19,+'[3]Rounding'!H$133,0)</f>
        <v>0</v>
      </c>
      <c r="H19" s="58">
        <f>+'[3]Income-2022-leva'!H19/1000+IF(+'[3]Rounding'!$G$131=$B19,+'[3]Rounding'!I$131,0)+IF(+'[3]Rounding'!$G$132=$B19,+'[3]Rounding'!I$132,0)+IF(+'[3]Rounding'!$G$133=$B19,+'[3]Rounding'!I$133,0)</f>
        <v>0</v>
      </c>
      <c r="I19" s="24"/>
      <c r="J19" s="57">
        <f>+'[3]Income-2022-leva'!J19/1000+IF(+'[3]Rounding'!$K$131=$B19,+'[3]Rounding'!L$131,0)+IF(+'[3]Rounding'!$K$132=$B19,+'[3]Rounding'!L$132,0)+IF(+'[3]Rounding'!$K$133=$B19,+'[3]Rounding'!L$133,0)</f>
        <v>0</v>
      </c>
      <c r="K19" s="58">
        <f>+'[3]Income-2022-leva'!K19/1000+IF(+'[3]Rounding'!$K$131=$B19,+'[3]Rounding'!M$131,0)+IF(+'[3]Rounding'!$K$132=$B19,+'[3]Rounding'!M$132,0)+IF(+'[3]Rounding'!$K$133=$B19,+'[3]Rounding'!M$133,0)</f>
        <v>0</v>
      </c>
      <c r="L19" s="24"/>
      <c r="M19" s="57">
        <f>++D19+G19+J19+IF(+'[3]Rounding'!$O$131=$B19,+'[3]Rounding'!P$131,0)+IF(+'[3]Rounding'!$O$132=$B19,+'[3]Rounding'!P$132,0)+IF(+'[3]Rounding'!$O$133=$B19,+'[3]Rounding'!P$133,0)</f>
        <v>0</v>
      </c>
      <c r="N19" s="58">
        <f>++E19+H19+K19+IF(+'[3]Rounding'!$O$131=$B19,+'[3]Rounding'!Q$131,0)+IF(+'[3]Rounding'!$O$132=$B19,+'[3]Rounding'!Q$132,0)+IF(+'[3]Rounding'!$O$133=$B19,+'[3]Rounding'!Q$133,0)</f>
        <v>0.12963999999999998</v>
      </c>
    </row>
    <row r="20" spans="1:14" ht="15">
      <c r="A20" s="8" t="s">
        <v>28</v>
      </c>
      <c r="B20" s="9">
        <f t="shared" si="0"/>
        <v>718</v>
      </c>
      <c r="C20" s="24"/>
      <c r="D20" s="57">
        <f>+'[3]Income-2022-leva'!D20/1000+IF(+'[3]Rounding'!$C$131=$B20,+'[3]Rounding'!D$131,0)+IF(+'[3]Rounding'!$C$132=$B20,+'[3]Rounding'!D$132,0)+IF(+'[3]Rounding'!$C$133=$B20,+'[3]Rounding'!D$133,0)</f>
        <v>0</v>
      </c>
      <c r="E20" s="58">
        <f>+'[3]Income-2022-leva'!E20/1000+IF(+'[3]Rounding'!$C$131=$B20,+'[3]Rounding'!E$131,0)+IF(+'[3]Rounding'!$C$132=$B20,+'[3]Rounding'!E$132,0)+IF(+'[3]Rounding'!$C$133=$B20,+'[3]Rounding'!E$133,0)</f>
        <v>0</v>
      </c>
      <c r="F20" s="24"/>
      <c r="G20" s="57">
        <f>+'[3]Income-2022-leva'!G20/1000+IF(+'[3]Rounding'!$G$131=$B20,+'[3]Rounding'!H$131,0)+IF(+'[3]Rounding'!$G$132=$B20,+'[3]Rounding'!H$132,0)+IF(+'[3]Rounding'!$G$133=$B20,+'[3]Rounding'!H$133,0)</f>
        <v>0</v>
      </c>
      <c r="H20" s="58">
        <f>+'[3]Income-2022-leva'!H20/1000+IF(+'[3]Rounding'!$G$131=$B20,+'[3]Rounding'!I$131,0)+IF(+'[3]Rounding'!$G$132=$B20,+'[3]Rounding'!I$132,0)+IF(+'[3]Rounding'!$G$133=$B20,+'[3]Rounding'!I$133,0)</f>
        <v>0</v>
      </c>
      <c r="I20" s="24"/>
      <c r="J20" s="57">
        <f>+'[3]Income-2022-leva'!J20/1000+IF(+'[3]Rounding'!$K$131=$B20,+'[3]Rounding'!L$131,0)+IF(+'[3]Rounding'!$K$132=$B20,+'[3]Rounding'!L$132,0)+IF(+'[3]Rounding'!$K$133=$B20,+'[3]Rounding'!L$133,0)</f>
        <v>0</v>
      </c>
      <c r="K20" s="58">
        <f>+'[3]Income-2022-leva'!K20/1000+IF(+'[3]Rounding'!$K$131=$B20,+'[3]Rounding'!M$131,0)+IF(+'[3]Rounding'!$K$132=$B20,+'[3]Rounding'!M$132,0)+IF(+'[3]Rounding'!$K$133=$B20,+'[3]Rounding'!M$133,0)</f>
        <v>0</v>
      </c>
      <c r="L20" s="24"/>
      <c r="M20" s="57">
        <f>++D20+G20+J20+IF(+'[3]Rounding'!$O$131=$B20,+'[3]Rounding'!P$131,0)+IF(+'[3]Rounding'!$O$132=$B20,+'[3]Rounding'!P$132,0)+IF(+'[3]Rounding'!$O$133=$B20,+'[3]Rounding'!P$133,0)</f>
        <v>0</v>
      </c>
      <c r="N20" s="58">
        <f>++E20+H20+K20+IF(+'[3]Rounding'!$O$131=$B20,+'[3]Rounding'!Q$131,0)+IF(+'[3]Rounding'!$O$132=$B20,+'[3]Rounding'!Q$132,0)+IF(+'[3]Rounding'!$O$133=$B20,+'[3]Rounding'!Q$133,0)</f>
        <v>0</v>
      </c>
    </row>
    <row r="21" spans="1:14" ht="15">
      <c r="A21" s="10" t="s">
        <v>29</v>
      </c>
      <c r="B21" s="11">
        <f t="shared" si="0"/>
        <v>719</v>
      </c>
      <c r="C21" s="24"/>
      <c r="D21" s="59">
        <f>+'[3]Income-2022-leva'!D21/1000+IF(+'[3]Rounding'!$C$131=$B21,+'[3]Rounding'!D$131,0)+IF(+'[3]Rounding'!$C$132=$B21,+'[3]Rounding'!D$132,0)+IF(+'[3]Rounding'!$C$133=$B21,+'[3]Rounding'!D$133,0)</f>
        <v>29.25316</v>
      </c>
      <c r="E21" s="60">
        <f>+'[3]Income-2022-leva'!E21/1000+IF(+'[3]Rounding'!$C$131=$B21,+'[3]Rounding'!E$131,0)+IF(+'[3]Rounding'!$C$132=$B21,+'[3]Rounding'!E$132,0)+IF(+'[3]Rounding'!$C$133=$B21,+'[3]Rounding'!E$133,0)</f>
        <v>209.48922</v>
      </c>
      <c r="F21" s="24"/>
      <c r="G21" s="59">
        <f>+'[3]Income-2022-leva'!G21/1000+IF(+'[3]Rounding'!$G$131=$B21,+'[3]Rounding'!H$131,0)+IF(+'[3]Rounding'!$G$132=$B21,+'[3]Rounding'!H$132,0)+IF(+'[3]Rounding'!$G$133=$B21,+'[3]Rounding'!H$133,0)</f>
        <v>0</v>
      </c>
      <c r="H21" s="60">
        <f>+'[3]Income-2022-leva'!H21/1000+IF(+'[3]Rounding'!$G$131=$B21,+'[3]Rounding'!I$131,0)+IF(+'[3]Rounding'!$G$132=$B21,+'[3]Rounding'!I$132,0)+IF(+'[3]Rounding'!$G$133=$B21,+'[3]Rounding'!I$133,0)</f>
        <v>0</v>
      </c>
      <c r="I21" s="24"/>
      <c r="J21" s="59">
        <f>+'[3]Income-2022-leva'!J21/1000+IF(+'[3]Rounding'!$K$131=$B21,+'[3]Rounding'!L$131,0)+IF(+'[3]Rounding'!$K$132=$B21,+'[3]Rounding'!L$132,0)+IF(+'[3]Rounding'!$K$133=$B21,+'[3]Rounding'!L$133,0)</f>
        <v>0</v>
      </c>
      <c r="K21" s="60">
        <f>+'[3]Income-2022-leva'!K21/1000+IF(+'[3]Rounding'!$K$131=$B21,+'[3]Rounding'!M$131,0)+IF(+'[3]Rounding'!$K$132=$B21,+'[3]Rounding'!M$132,0)+IF(+'[3]Rounding'!$K$133=$B21,+'[3]Rounding'!M$133,0)</f>
        <v>0</v>
      </c>
      <c r="L21" s="24"/>
      <c r="M21" s="59">
        <f>++D21+G21+J21+IF(+'[3]Rounding'!$O$131=$B21,+'[3]Rounding'!P$131,0)+IF(+'[3]Rounding'!$O$132=$B21,+'[3]Rounding'!P$132,0)+IF(+'[3]Rounding'!$O$133=$B21,+'[3]Rounding'!P$133,0)</f>
        <v>29.25316</v>
      </c>
      <c r="N21" s="60">
        <f>++E21+H21+K21+IF(+'[3]Rounding'!$O$131=$B21,+'[3]Rounding'!Q$131,0)+IF(+'[3]Rounding'!$O$132=$B21,+'[3]Rounding'!Q$132,0)+IF(+'[3]Rounding'!$O$133=$B21,+'[3]Rounding'!Q$133,0)</f>
        <v>209.48922</v>
      </c>
    </row>
    <row r="22" spans="1:14" ht="15">
      <c r="A22" s="6" t="s">
        <v>30</v>
      </c>
      <c r="B22" s="7">
        <v>710</v>
      </c>
      <c r="C22" s="24"/>
      <c r="D22" s="61">
        <f>+SUM(D13:D21)</f>
        <v>258.67969</v>
      </c>
      <c r="E22" s="62">
        <f>+SUM(E13:E21)</f>
        <v>1134.6310899999999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258.67969</v>
      </c>
      <c r="N22" s="62">
        <f>+SUM(N13:N21)</f>
        <v>1134.6310899999999</v>
      </c>
    </row>
    <row r="23" spans="1:14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</row>
    <row r="24" spans="1:14" ht="15">
      <c r="A24" s="8" t="s">
        <v>32</v>
      </c>
      <c r="B24" s="9">
        <v>721</v>
      </c>
      <c r="C24" s="24"/>
      <c r="D24" s="57">
        <f>+'[3]Income-2022-leva'!D24/1000+IF(+'[3]Rounding'!$C$131=$B24,+'[3]Rounding'!D$131,0)+IF(+'[3]Rounding'!$C$132=$B24,+'[3]Rounding'!D$132,0)+IF(+'[3]Rounding'!$C$133=$B24,+'[3]Rounding'!D$133,0)</f>
        <v>0</v>
      </c>
      <c r="E24" s="58">
        <f>+'[3]Income-2022-leva'!E24/1000+IF(+'[3]Rounding'!$C$131=$B24,+'[3]Rounding'!E$131,0)+IF(+'[3]Rounding'!$C$132=$B24,+'[3]Rounding'!E$132,0)+IF(+'[3]Rounding'!$C$133=$B24,+'[3]Rounding'!E$133,0)</f>
        <v>0</v>
      </c>
      <c r="F24" s="24"/>
      <c r="G24" s="57">
        <f>+'[3]Income-2022-leva'!G24/1000+IF(+'[3]Rounding'!$G$131=$B24,+'[3]Rounding'!H$131,0)+IF(+'[3]Rounding'!$G$132=$B24,+'[3]Rounding'!H$132,0)+IF(+'[3]Rounding'!$G$133=$B24,+'[3]Rounding'!H$133,0)</f>
        <v>0</v>
      </c>
      <c r="H24" s="58">
        <f>+'[3]Income-2022-leva'!H24/1000+IF(+'[3]Rounding'!$G$131=$B24,+'[3]Rounding'!I$131,0)+IF(+'[3]Rounding'!$G$132=$B24,+'[3]Rounding'!I$132,0)+IF(+'[3]Rounding'!$G$133=$B24,+'[3]Rounding'!I$133,0)</f>
        <v>0</v>
      </c>
      <c r="I24" s="24"/>
      <c r="J24" s="57">
        <f>+'[3]Income-2022-leva'!J24/1000+IF(+'[3]Rounding'!$K$131=$B24,+'[3]Rounding'!L$131,0)+IF(+'[3]Rounding'!$K$132=$B24,+'[3]Rounding'!L$132,0)+IF(+'[3]Rounding'!$K$133=$B24,+'[3]Rounding'!L$133,0)</f>
        <v>0</v>
      </c>
      <c r="K24" s="58">
        <f>+'[3]Income-2022-leva'!K24/1000+IF(+'[3]Rounding'!$K$131=$B24,+'[3]Rounding'!M$131,0)+IF(+'[3]Rounding'!$K$132=$B24,+'[3]Rounding'!M$132,0)+IF(+'[3]Rounding'!$K$133=$B24,+'[3]Rounding'!M$133,0)</f>
        <v>0</v>
      </c>
      <c r="L24" s="24"/>
      <c r="M24" s="57">
        <f>++D24+G24+J24+IF(+'[3]Rounding'!$O$131=$B24,+'[3]Rounding'!P$131,0)+IF(+'[3]Rounding'!$O$132=$B24,+'[3]Rounding'!P$132,0)+IF(+'[3]Rounding'!$O$133=$B24,+'[3]Rounding'!P$133,0)</f>
        <v>0</v>
      </c>
      <c r="N24" s="58">
        <f>++E24+H24+K24+IF(+'[3]Rounding'!$O$131=$B24,+'[3]Rounding'!Q$131,0)+IF(+'[3]Rounding'!$O$132=$B24,+'[3]Rounding'!Q$132,0)+IF(+'[3]Rounding'!$O$133=$B24,+'[3]Rounding'!Q$133,0)</f>
        <v>0</v>
      </c>
    </row>
    <row r="25" spans="1:14" ht="15">
      <c r="A25" s="8" t="s">
        <v>33</v>
      </c>
      <c r="B25" s="9">
        <f>1+B24</f>
        <v>722</v>
      </c>
      <c r="C25" s="24"/>
      <c r="D25" s="57">
        <f>+'[3]Income-2022-leva'!D25/1000+IF(+'[3]Rounding'!$C$131=$B25,+'[3]Rounding'!D$131,0)+IF(+'[3]Rounding'!$C$132=$B25,+'[3]Rounding'!D$132,0)+IF(+'[3]Rounding'!$C$133=$B25,+'[3]Rounding'!D$133,0)</f>
        <v>0</v>
      </c>
      <c r="E25" s="58">
        <f>+'[3]Income-2022-leva'!E25/1000+IF(+'[3]Rounding'!$C$131=$B25,+'[3]Rounding'!E$131,0)+IF(+'[3]Rounding'!$C$132=$B25,+'[3]Rounding'!E$132,0)+IF(+'[3]Rounding'!$C$133=$B25,+'[3]Rounding'!E$133,0)</f>
        <v>20.88625</v>
      </c>
      <c r="F25" s="24"/>
      <c r="G25" s="57">
        <f>+'[3]Income-2022-leva'!G25/1000+IF(+'[3]Rounding'!$G$131=$B25,+'[3]Rounding'!H$131,0)+IF(+'[3]Rounding'!$G$132=$B25,+'[3]Rounding'!H$132,0)+IF(+'[3]Rounding'!$G$133=$B25,+'[3]Rounding'!H$133,0)</f>
        <v>0</v>
      </c>
      <c r="H25" s="58">
        <f>+'[3]Income-2022-leva'!H25/1000+IF(+'[3]Rounding'!$G$131=$B25,+'[3]Rounding'!I$131,0)+IF(+'[3]Rounding'!$G$132=$B25,+'[3]Rounding'!I$132,0)+IF(+'[3]Rounding'!$G$133=$B25,+'[3]Rounding'!I$133,0)</f>
        <v>0</v>
      </c>
      <c r="I25" s="24"/>
      <c r="J25" s="57">
        <f>+'[3]Income-2022-leva'!J25/1000+IF(+'[3]Rounding'!$K$131=$B25,+'[3]Rounding'!L$131,0)+IF(+'[3]Rounding'!$K$132=$B25,+'[3]Rounding'!L$132,0)+IF(+'[3]Rounding'!$K$133=$B25,+'[3]Rounding'!L$133,0)</f>
        <v>0</v>
      </c>
      <c r="K25" s="58">
        <f>+'[3]Income-2022-leva'!K25/1000+IF(+'[3]Rounding'!$K$131=$B25,+'[3]Rounding'!M$131,0)+IF(+'[3]Rounding'!$K$132=$B25,+'[3]Rounding'!M$132,0)+IF(+'[3]Rounding'!$K$133=$B25,+'[3]Rounding'!M$133,0)</f>
        <v>0</v>
      </c>
      <c r="L25" s="24"/>
      <c r="M25" s="57">
        <f>++D25+G25+J25+IF(+'[3]Rounding'!$O$131=$B25,+'[3]Rounding'!P$131,0)+IF(+'[3]Rounding'!$O$132=$B25,+'[3]Rounding'!P$132,0)+IF(+'[3]Rounding'!$O$133=$B25,+'[3]Rounding'!P$133,0)</f>
        <v>0</v>
      </c>
      <c r="N25" s="58">
        <f>++E25+H25+K25+IF(+'[3]Rounding'!$O$131=$B25,+'[3]Rounding'!Q$131,0)+IF(+'[3]Rounding'!$O$132=$B25,+'[3]Rounding'!Q$132,0)+IF(+'[3]Rounding'!$O$133=$B25,+'[3]Rounding'!Q$133,0)</f>
        <v>20.88625</v>
      </c>
    </row>
    <row r="26" spans="1:14" ht="15">
      <c r="A26" s="10" t="s">
        <v>34</v>
      </c>
      <c r="B26" s="11">
        <f>1+B25</f>
        <v>723</v>
      </c>
      <c r="C26" s="24"/>
      <c r="D26" s="59">
        <f>+'[3]Income-2022-leva'!D26/1000+IF(+'[3]Rounding'!$C$131=$B26,+'[3]Rounding'!D$131,0)+IF(+'[3]Rounding'!$C$132=$B26,+'[3]Rounding'!D$132,0)+IF(+'[3]Rounding'!$C$133=$B26,+'[3]Rounding'!D$133,0)</f>
        <v>0</v>
      </c>
      <c r="E26" s="60">
        <f>+'[3]Income-2022-leva'!E26/1000+IF(+'[3]Rounding'!$C$131=$B26,+'[3]Rounding'!E$131,0)+IF(+'[3]Rounding'!$C$132=$B26,+'[3]Rounding'!E$132,0)+IF(+'[3]Rounding'!$C$133=$B26,+'[3]Rounding'!E$133,0)</f>
        <v>0</v>
      </c>
      <c r="F26" s="24"/>
      <c r="G26" s="59">
        <f>+'[3]Income-2022-leva'!G26/1000+IF(+'[3]Rounding'!$G$131=$B26,+'[3]Rounding'!H$131,0)+IF(+'[3]Rounding'!$G$132=$B26,+'[3]Rounding'!H$132,0)+IF(+'[3]Rounding'!$G$133=$B26,+'[3]Rounding'!H$133,0)</f>
        <v>0</v>
      </c>
      <c r="H26" s="60">
        <f>+'[3]Income-2022-leva'!H26/1000+IF(+'[3]Rounding'!$G$131=$B26,+'[3]Rounding'!I$131,0)+IF(+'[3]Rounding'!$G$132=$B26,+'[3]Rounding'!I$132,0)+IF(+'[3]Rounding'!$G$133=$B26,+'[3]Rounding'!I$133,0)</f>
        <v>0</v>
      </c>
      <c r="I26" s="24"/>
      <c r="J26" s="59">
        <f>+'[3]Income-2022-leva'!J26/1000+IF(+'[3]Rounding'!$K$131=$B26,+'[3]Rounding'!L$131,0)+IF(+'[3]Rounding'!$K$132=$B26,+'[3]Rounding'!L$132,0)+IF(+'[3]Rounding'!$K$133=$B26,+'[3]Rounding'!L$133,0)</f>
        <v>0</v>
      </c>
      <c r="K26" s="60">
        <f>+'[3]Income-2022-leva'!K26/1000+IF(+'[3]Rounding'!$K$131=$B26,+'[3]Rounding'!M$131,0)+IF(+'[3]Rounding'!$K$132=$B26,+'[3]Rounding'!M$132,0)+IF(+'[3]Rounding'!$K$133=$B26,+'[3]Rounding'!M$133,0)</f>
        <v>0</v>
      </c>
      <c r="L26" s="24"/>
      <c r="M26" s="59">
        <f>++D26+G26+J26+IF(+'[3]Rounding'!$O$131=$B26,+'[3]Rounding'!P$131,0)+IF(+'[3]Rounding'!$O$132=$B26,+'[3]Rounding'!P$132,0)+IF(+'[3]Rounding'!$O$133=$B26,+'[3]Rounding'!P$133,0)</f>
        <v>0</v>
      </c>
      <c r="N26" s="60">
        <f>++E26+H26+K26+IF(+'[3]Rounding'!$O$131=$B26,+'[3]Rounding'!Q$131,0)+IF(+'[3]Rounding'!$O$132=$B26,+'[3]Rounding'!Q$132,0)+IF(+'[3]Rounding'!$O$133=$B26,+'[3]Rounding'!Q$133,0)</f>
        <v>0</v>
      </c>
    </row>
    <row r="27" spans="1:14" ht="15">
      <c r="A27" s="6" t="s">
        <v>35</v>
      </c>
      <c r="B27" s="7">
        <v>720</v>
      </c>
      <c r="C27" s="24"/>
      <c r="D27" s="61">
        <f>+SUM(D24:D26)</f>
        <v>0</v>
      </c>
      <c r="E27" s="62">
        <f>+SUM(E24:E26)</f>
        <v>20.88625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0</v>
      </c>
      <c r="N27" s="62">
        <f>+SUM(N24:N26)</f>
        <v>20.88625</v>
      </c>
    </row>
    <row r="28" spans="1:14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</row>
    <row r="29" spans="1:14" ht="15">
      <c r="A29" s="6" t="s">
        <v>36</v>
      </c>
      <c r="B29" s="7">
        <v>730</v>
      </c>
      <c r="C29" s="24"/>
      <c r="D29" s="61">
        <f>+'[3]Income-2022-leva'!D29/1000+IF(+'[3]Rounding'!$C$131=$B29,+'[3]Rounding'!D$131,0)+IF(+'[3]Rounding'!$C$132=$B29,+'[3]Rounding'!D$132,0)+IF(+'[3]Rounding'!$C$133=$B29,+'[3]Rounding'!D$133,0)</f>
        <v>-1.00024</v>
      </c>
      <c r="E29" s="62">
        <f>+'[3]Income-2022-leva'!E29/1000+IF(+'[3]Rounding'!$C$131=$B29,+'[3]Rounding'!E$131,0)+IF(+'[3]Rounding'!$C$132=$B29,+'[3]Rounding'!E$132,0)+IF(+'[3]Rounding'!$C$133=$B29,+'[3]Rounding'!E$133,0)</f>
        <v>-9.81747</v>
      </c>
      <c r="F29" s="24"/>
      <c r="G29" s="61">
        <f>+'[3]Income-2022-leva'!G29/1000+IF(+'[3]Rounding'!$G$131=$B29,+'[3]Rounding'!H$131,0)+IF(+'[3]Rounding'!$G$132=$B29,+'[3]Rounding'!H$132,0)+IF(+'[3]Rounding'!$G$133=$B29,+'[3]Rounding'!H$133,0)</f>
        <v>0</v>
      </c>
      <c r="H29" s="62">
        <f>+'[3]Income-2022-leva'!H29/1000+IF(+'[3]Rounding'!$G$131=$B29,+'[3]Rounding'!I$131,0)+IF(+'[3]Rounding'!$G$132=$B29,+'[3]Rounding'!I$132,0)+IF(+'[3]Rounding'!$G$133=$B29,+'[3]Rounding'!I$133,0)</f>
        <v>0</v>
      </c>
      <c r="I29" s="24"/>
      <c r="J29" s="61">
        <f>+'[3]Income-2022-leva'!J29/1000+IF(+'[3]Rounding'!$K$131=$B29,+'[3]Rounding'!L$131,0)+IF(+'[3]Rounding'!$K$132=$B29,+'[3]Rounding'!L$132,0)+IF(+'[3]Rounding'!$K$133=$B29,+'[3]Rounding'!L$133,0)</f>
        <v>0</v>
      </c>
      <c r="K29" s="62">
        <f>+'[3]Income-2022-leva'!K29/1000+IF(+'[3]Rounding'!$K$131=$B29,+'[3]Rounding'!M$131,0)+IF(+'[3]Rounding'!$K$132=$B29,+'[3]Rounding'!M$132,0)+IF(+'[3]Rounding'!$K$133=$B29,+'[3]Rounding'!M$133,0)</f>
        <v>0</v>
      </c>
      <c r="L29" s="24"/>
      <c r="M29" s="61">
        <f>++D29+G29+J29+IF(+'[3]Rounding'!$O$131=$B29,+'[3]Rounding'!P$131,0)+IF(+'[3]Rounding'!$O$132=$B29,+'[3]Rounding'!P$132,0)+IF(+'[3]Rounding'!$O$133=$B29,+'[3]Rounding'!P$133,0)+P29</f>
        <v>-1.00024</v>
      </c>
      <c r="N29" s="62">
        <f>+E29+H29+K29+IF(+'[3]Rounding'!$O$131=$B29,+'[3]Rounding'!Q$131,0)+IF(+'[3]Rounding'!$O$132=$B29,+'[3]Rounding'!Q$132,0)+IF(+'[3]Rounding'!$O$133=$B29,+'[3]Rounding'!Q$133,0)+Q29</f>
        <v>-9.81747</v>
      </c>
    </row>
    <row r="30" spans="1:14" ht="15">
      <c r="A30" s="113" t="s">
        <v>37</v>
      </c>
      <c r="B30" s="114">
        <v>739</v>
      </c>
      <c r="C30" s="24"/>
      <c r="D30" s="115">
        <f>+'[3]Income-2022-leva'!D30/1000</f>
        <v>-1.00024</v>
      </c>
      <c r="E30" s="116">
        <f>+'[3]Income-2022-leva'!E30/1000</f>
        <v>-9.81747</v>
      </c>
      <c r="F30" s="24"/>
      <c r="G30" s="115">
        <f>+'[3]Income-2022-leva'!G30/1000</f>
        <v>0</v>
      </c>
      <c r="H30" s="116">
        <f>+'[3]Income-2022-leva'!H30/1000</f>
        <v>0</v>
      </c>
      <c r="I30" s="24"/>
      <c r="J30" s="115">
        <f>+'[3]Income-2022-leva'!J30/1000</f>
        <v>0</v>
      </c>
      <c r="K30" s="116">
        <f>+'[3]Income-2022-leva'!K30/1000</f>
        <v>0</v>
      </c>
      <c r="L30" s="24"/>
      <c r="M30" s="115">
        <f>++D30+G30+J30</f>
        <v>-1.00024</v>
      </c>
      <c r="N30" s="116">
        <f>+E30+H30+K30</f>
        <v>-9.81747</v>
      </c>
    </row>
    <row r="31" spans="1:14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</row>
    <row r="32" spans="1:14" ht="15">
      <c r="A32" s="6" t="s">
        <v>38</v>
      </c>
      <c r="B32" s="7">
        <v>740</v>
      </c>
      <c r="C32" s="24"/>
      <c r="D32" s="61">
        <f>+'[3]Income-2022-leva'!D32/1000+IF(+'[3]Rounding'!$C$131=$B32,+'[3]Rounding'!D$131,0)+IF(+'[3]Rounding'!$C$132=$B32,+'[3]Rounding'!D$132,0)+IF(+'[3]Rounding'!$C$133=$B32,+'[3]Rounding'!D$133,0)</f>
        <v>0</v>
      </c>
      <c r="E32" s="62">
        <f>+'[3]Income-2022-leva'!E32/1000+IF(+'[3]Rounding'!$C$131=$B32,+'[3]Rounding'!E$131,0)+IF(+'[3]Rounding'!$C$132=$B32,+'[3]Rounding'!E$132,0)+IF(+'[3]Rounding'!$C$133=$B32,+'[3]Rounding'!E$133,0)</f>
        <v>0.96369</v>
      </c>
      <c r="F32" s="24"/>
      <c r="G32" s="61">
        <f>+'[3]Income-2022-leva'!G32/1000+IF(+'[3]Rounding'!$G$131=$B32,+'[3]Rounding'!H$131,0)+IF(+'[3]Rounding'!$G$132=$B32,+'[3]Rounding'!H$132,0)+IF(+'[3]Rounding'!$G$133=$B32,+'[3]Rounding'!H$133,0)</f>
        <v>0</v>
      </c>
      <c r="H32" s="62">
        <f>+'[3]Income-2022-leva'!H32/1000+IF(+'[3]Rounding'!$G$131=$B32,+'[3]Rounding'!I$131,0)+IF(+'[3]Rounding'!$G$132=$B32,+'[3]Rounding'!I$132,0)+IF(+'[3]Rounding'!$G$133=$B32,+'[3]Rounding'!I$133,0)</f>
        <v>0</v>
      </c>
      <c r="I32" s="24"/>
      <c r="J32" s="61">
        <f>+'[3]Income-2022-leva'!J32/1000+IF(+'[3]Rounding'!$K$131=$B32,+'[3]Rounding'!L$131,0)+IF(+'[3]Rounding'!$K$132=$B32,+'[3]Rounding'!L$132,0)+IF(+'[3]Rounding'!$K$133=$B32,+'[3]Rounding'!L$133,0)</f>
        <v>0</v>
      </c>
      <c r="K32" s="62">
        <f>+'[3]Income-2022-leva'!K32/1000+IF(+'[3]Rounding'!$K$131=$B32,+'[3]Rounding'!M$131,0)+IF(+'[3]Rounding'!$K$132=$B32,+'[3]Rounding'!M$132,0)+IF(+'[3]Rounding'!$K$133=$B32,+'[3]Rounding'!M$133,0)</f>
        <v>0</v>
      </c>
      <c r="L32" s="24"/>
      <c r="M32" s="61">
        <f>++D32+G32+J32+IF(+'[3]Rounding'!$O$131=$B32,+'[3]Rounding'!P$131,0)+IF(+'[3]Rounding'!$O$132=$B32,+'[3]Rounding'!P$132,0)+IF(+'[3]Rounding'!$O$133=$B32,+'[3]Rounding'!P$133,0)</f>
        <v>0</v>
      </c>
      <c r="N32" s="62">
        <f>++E32+H32+K32+IF(+'[3]Rounding'!$O$131=$B32,+'[3]Rounding'!Q$131,0)+IF(+'[3]Rounding'!$O$132=$B32,+'[3]Rounding'!Q$132,0)+IF(+'[3]Rounding'!$O$133=$B32,+'[3]Rounding'!Q$133,0)</f>
        <v>0.96369</v>
      </c>
    </row>
    <row r="33" spans="1:14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</row>
    <row r="34" spans="1:14" ht="15">
      <c r="A34" s="8" t="s">
        <v>40</v>
      </c>
      <c r="B34" s="9">
        <v>751</v>
      </c>
      <c r="C34" s="24"/>
      <c r="D34" s="57">
        <f>+'[3]Income-2022-leva'!D34/1000+IF(+'[3]Rounding'!$C$131=$B34,+'[3]Rounding'!D$131,0)+IF(+'[3]Rounding'!$C$132=$B34,+'[3]Rounding'!D$132,0)+IF(+'[3]Rounding'!$C$133=$B34,+'[3]Rounding'!D$133,0)</f>
        <v>0</v>
      </c>
      <c r="E34" s="58">
        <f>+'[3]Income-2022-leva'!E34/1000+IF(+'[3]Rounding'!$C$131=$B34,+'[3]Rounding'!E$131,0)+IF(+'[3]Rounding'!$C$132=$B34,+'[3]Rounding'!E$132,0)+IF(+'[3]Rounding'!$C$133=$B34,+'[3]Rounding'!E$133,0)</f>
        <v>0</v>
      </c>
      <c r="F34" s="24"/>
      <c r="G34" s="57">
        <f>+'[3]Income-2022-leva'!G34/1000+IF(+'[3]Rounding'!$G$131=$B34,+'[3]Rounding'!H$131,0)+IF(+'[3]Rounding'!$G$132=$B34,+'[3]Rounding'!H$132,0)+IF(+'[3]Rounding'!$G$133=$B34,+'[3]Rounding'!H$133,0)</f>
        <v>0</v>
      </c>
      <c r="H34" s="58">
        <f>+'[3]Income-2022-leva'!H34/1000+IF(+'[3]Rounding'!$G$131=$B34,+'[3]Rounding'!I$131,0)+IF(+'[3]Rounding'!$G$132=$B34,+'[3]Rounding'!I$132,0)+IF(+'[3]Rounding'!$G$133=$B34,+'[3]Rounding'!I$133,0)</f>
        <v>180.3365</v>
      </c>
      <c r="I34" s="24"/>
      <c r="J34" s="57">
        <f>+'[3]Income-2022-leva'!J34/1000+IF(+'[3]Rounding'!$K$131=$B34,+'[3]Rounding'!L$131,0)+IF(+'[3]Rounding'!$K$132=$B34,+'[3]Rounding'!L$132,0)+IF(+'[3]Rounding'!$K$133=$B34,+'[3]Rounding'!L$133,0)</f>
        <v>0</v>
      </c>
      <c r="K34" s="58">
        <f>+'[3]Income-2022-leva'!K34/1000+IF(+'[3]Rounding'!$K$131=$B34,+'[3]Rounding'!M$131,0)+IF(+'[3]Rounding'!$K$132=$B34,+'[3]Rounding'!M$132,0)+IF(+'[3]Rounding'!$K$133=$B34,+'[3]Rounding'!M$133,0)</f>
        <v>0</v>
      </c>
      <c r="L34" s="24"/>
      <c r="M34" s="57">
        <f>++D34+G34+J34+IF(+'[3]Rounding'!$O$131=$B34,+'[3]Rounding'!P$131,0)+IF(+'[3]Rounding'!$O$132=$B34,+'[3]Rounding'!P$132,0)+IF(+'[3]Rounding'!$O$133=$B34,+'[3]Rounding'!P$133,0)</f>
        <v>0</v>
      </c>
      <c r="N34" s="58">
        <f>++E34+H34+K34+IF(+'[3]Rounding'!$O$131=$B34,+'[3]Rounding'!Q$131,0)+IF(+'[3]Rounding'!$O$132=$B34,+'[3]Rounding'!Q$132,0)+IF(+'[3]Rounding'!$O$133=$B34,+'[3]Rounding'!Q$133,0)</f>
        <v>180.3365</v>
      </c>
    </row>
    <row r="35" spans="1:14" ht="15">
      <c r="A35" s="8" t="s">
        <v>41</v>
      </c>
      <c r="B35" s="9">
        <f>1+B34</f>
        <v>752</v>
      </c>
      <c r="C35" s="24"/>
      <c r="D35" s="57">
        <f>+'[3]Income-2022-leva'!D35/1000+IF(+'[3]Rounding'!$C$131=$B35,+'[3]Rounding'!D$131,0)+IF(+'[3]Rounding'!$C$132=$B35,+'[3]Rounding'!D$132,0)+IF(+'[3]Rounding'!$C$133=$B35,+'[3]Rounding'!D$133,0)</f>
        <v>0</v>
      </c>
      <c r="E35" s="58">
        <f>+'[3]Income-2022-leva'!E35/1000+IF(+'[3]Rounding'!$C$131=$B35,+'[3]Rounding'!E$131,0)+IF(+'[3]Rounding'!$C$132=$B35,+'[3]Rounding'!E$132,0)+IF(+'[3]Rounding'!$C$133=$B35,+'[3]Rounding'!E$133,0)</f>
        <v>0</v>
      </c>
      <c r="F35" s="24"/>
      <c r="G35" s="57">
        <f>+'[3]Income-2022-leva'!G35/1000+IF(+'[3]Rounding'!$G$131=$B35,+'[3]Rounding'!H$131,0)+IF(+'[3]Rounding'!$G$132=$B35,+'[3]Rounding'!H$132,0)+IF(+'[3]Rounding'!$G$133=$B35,+'[3]Rounding'!H$133,0)</f>
        <v>0</v>
      </c>
      <c r="H35" s="58">
        <f>+'[3]Income-2022-leva'!H35/1000+IF(+'[3]Rounding'!$G$131=$B35,+'[3]Rounding'!I$131,0)+IF(+'[3]Rounding'!$G$132=$B35,+'[3]Rounding'!I$132,0)+IF(+'[3]Rounding'!$G$133=$B35,+'[3]Rounding'!I$133,0)</f>
        <v>0</v>
      </c>
      <c r="I35" s="24"/>
      <c r="J35" s="57">
        <f>+'[3]Income-2022-leva'!J35/1000+IF(+'[3]Rounding'!$K$131=$B35,+'[3]Rounding'!L$131,0)+IF(+'[3]Rounding'!$K$132=$B35,+'[3]Rounding'!L$132,0)+IF(+'[3]Rounding'!$K$133=$B35,+'[3]Rounding'!L$133,0)</f>
        <v>0</v>
      </c>
      <c r="K35" s="58">
        <f>+'[3]Income-2022-leva'!K35/1000+IF(+'[3]Rounding'!$K$131=$B35,+'[3]Rounding'!M$131,0)+IF(+'[3]Rounding'!$K$132=$B35,+'[3]Rounding'!M$132,0)+IF(+'[3]Rounding'!$K$133=$B35,+'[3]Rounding'!M$133,0)</f>
        <v>0</v>
      </c>
      <c r="L35" s="24"/>
      <c r="M35" s="57">
        <f>++D35+G35+J35+IF(+'[3]Rounding'!$O$131=$B35,+'[3]Rounding'!P$131,0)+IF(+'[3]Rounding'!$O$132=$B35,+'[3]Rounding'!P$132,0)+IF(+'[3]Rounding'!$O$133=$B35,+'[3]Rounding'!P$133,0)</f>
        <v>0</v>
      </c>
      <c r="N35" s="58">
        <f>++E35+H35+K35+IF(+'[3]Rounding'!$O$131=$B35,+'[3]Rounding'!Q$131,0)+IF(+'[3]Rounding'!$O$132=$B35,+'[3]Rounding'!Q$132,0)+IF(+'[3]Rounding'!$O$133=$B35,+'[3]Rounding'!Q$133,0)</f>
        <v>0</v>
      </c>
    </row>
    <row r="36" spans="1:14" ht="15">
      <c r="A36" s="8" t="s">
        <v>42</v>
      </c>
      <c r="B36" s="9">
        <f>1+B35</f>
        <v>753</v>
      </c>
      <c r="C36" s="24"/>
      <c r="D36" s="57">
        <f>+'[3]Income-2022-leva'!D36/1000+IF(+'[3]Rounding'!$C$131=$B36,+'[3]Rounding'!D$131,0)+IF(+'[3]Rounding'!$C$132=$B36,+'[3]Rounding'!D$132,0)+IF(+'[3]Rounding'!$C$133=$B36,+'[3]Rounding'!D$133,0)</f>
        <v>0</v>
      </c>
      <c r="E36" s="58">
        <f>+'[3]Income-2022-leva'!E36/1000+IF(+'[3]Rounding'!$C$131=$B36,+'[3]Rounding'!E$131,0)+IF(+'[3]Rounding'!$C$132=$B36,+'[3]Rounding'!E$132,0)+IF(+'[3]Rounding'!$C$133=$B36,+'[3]Rounding'!E$133,0)</f>
        <v>0</v>
      </c>
      <c r="F36" s="24"/>
      <c r="G36" s="57">
        <f>+'[3]Income-2022-leva'!G36/1000+IF(+'[3]Rounding'!$G$131=$B36,+'[3]Rounding'!H$131,0)+IF(+'[3]Rounding'!$G$132=$B36,+'[3]Rounding'!H$132,0)+IF(+'[3]Rounding'!$G$133=$B36,+'[3]Rounding'!H$133,0)</f>
        <v>0</v>
      </c>
      <c r="H36" s="58">
        <f>+'[3]Income-2022-leva'!H36/1000+IF(+'[3]Rounding'!$G$131=$B36,+'[3]Rounding'!I$131,0)+IF(+'[3]Rounding'!$G$132=$B36,+'[3]Rounding'!I$132,0)+IF(+'[3]Rounding'!$G$133=$B36,+'[3]Rounding'!I$133,0)</f>
        <v>0</v>
      </c>
      <c r="I36" s="24"/>
      <c r="J36" s="57">
        <f>+'[3]Income-2022-leva'!J36/1000+IF(+'[3]Rounding'!$K$131=$B36,+'[3]Rounding'!L$131,0)+IF(+'[3]Rounding'!$K$132=$B36,+'[3]Rounding'!L$132,0)+IF(+'[3]Rounding'!$K$133=$B36,+'[3]Rounding'!L$133,0)</f>
        <v>0</v>
      </c>
      <c r="K36" s="58">
        <f>+'[3]Income-2022-leva'!K36/1000+IF(+'[3]Rounding'!$K$131=$B36,+'[3]Rounding'!M$131,0)+IF(+'[3]Rounding'!$K$132=$B36,+'[3]Rounding'!M$132,0)+IF(+'[3]Rounding'!$K$133=$B36,+'[3]Rounding'!M$133,0)</f>
        <v>0</v>
      </c>
      <c r="L36" s="24"/>
      <c r="M36" s="57">
        <f>++D36+G36+J36+IF(+'[3]Rounding'!$O$131=$B36,+'[3]Rounding'!P$131,0)+IF(+'[3]Rounding'!$O$132=$B36,+'[3]Rounding'!P$132,0)+IF(+'[3]Rounding'!$O$133=$B36,+'[3]Rounding'!P$133,0)</f>
        <v>0</v>
      </c>
      <c r="N36" s="58">
        <f>++E36+H36+K36+IF(+'[3]Rounding'!$O$131=$B36,+'[3]Rounding'!Q$131,0)+IF(+'[3]Rounding'!$O$132=$B36,+'[3]Rounding'!Q$132,0)+IF(+'[3]Rounding'!$O$133=$B36,+'[3]Rounding'!Q$133,0)</f>
        <v>0</v>
      </c>
    </row>
    <row r="37" spans="1:14" ht="15">
      <c r="A37" s="10" t="s">
        <v>43</v>
      </c>
      <c r="B37" s="11">
        <f>1+B36</f>
        <v>754</v>
      </c>
      <c r="C37" s="24"/>
      <c r="D37" s="59">
        <f>+'[3]Income-2022-leva'!D37/1000+IF(+'[3]Rounding'!$C$131=$B37,+'[3]Rounding'!D$131,0)+IF(+'[3]Rounding'!$C$132=$B37,+'[3]Rounding'!D$132,0)+IF(+'[3]Rounding'!$C$133=$B37,+'[3]Rounding'!D$133,0)</f>
        <v>2.8177600000000003</v>
      </c>
      <c r="E37" s="60">
        <f>+'[3]Income-2022-leva'!E37/1000+IF(+'[3]Rounding'!$C$131=$B37,+'[3]Rounding'!E$131,0)+IF(+'[3]Rounding'!$C$132=$B37,+'[3]Rounding'!E$132,0)+IF(+'[3]Rounding'!$C$133=$B37,+'[3]Rounding'!E$133,0)</f>
        <v>175.79052</v>
      </c>
      <c r="F37" s="24"/>
      <c r="G37" s="59">
        <f>+'[3]Income-2022-leva'!G37/1000+IF(+'[3]Rounding'!$G$131=$B37,+'[3]Rounding'!H$131,0)+IF(+'[3]Rounding'!$G$132=$B37,+'[3]Rounding'!H$132,0)+IF(+'[3]Rounding'!$G$133=$B37,+'[3]Rounding'!H$133,0)</f>
        <v>0</v>
      </c>
      <c r="H37" s="60">
        <f>+'[3]Income-2022-leva'!H37/1000+IF(+'[3]Rounding'!$G$131=$B37,+'[3]Rounding'!I$131,0)+IF(+'[3]Rounding'!$G$132=$B37,+'[3]Rounding'!I$132,0)+IF(+'[3]Rounding'!$G$133=$B37,+'[3]Rounding'!I$133,0)</f>
        <v>0</v>
      </c>
      <c r="I37" s="24"/>
      <c r="J37" s="59">
        <f>+'[3]Income-2022-leva'!J37/1000+IF(+'[3]Rounding'!$K$131=$B37,+'[3]Rounding'!L$131,0)+IF(+'[3]Rounding'!$K$132=$B37,+'[3]Rounding'!L$132,0)+IF(+'[3]Rounding'!$K$133=$B37,+'[3]Rounding'!L$133,0)</f>
        <v>0</v>
      </c>
      <c r="K37" s="60">
        <f>+'[3]Income-2022-leva'!K37/1000+IF(+'[3]Rounding'!$K$131=$B37,+'[3]Rounding'!M$131,0)+IF(+'[3]Rounding'!$K$132=$B37,+'[3]Rounding'!M$132,0)+IF(+'[3]Rounding'!$K$133=$B37,+'[3]Rounding'!M$133,0)</f>
        <v>0</v>
      </c>
      <c r="L37" s="24"/>
      <c r="M37" s="59">
        <f>++D37+G37+J37+IF(+'[3]Rounding'!$O$131=$B37,+'[3]Rounding'!P$131,0)+IF(+'[3]Rounding'!$O$132=$B37,+'[3]Rounding'!P$132,0)+IF(+'[3]Rounding'!$O$133=$B37,+'[3]Rounding'!P$133,0)</f>
        <v>2.8177600000000003</v>
      </c>
      <c r="N37" s="60">
        <f>++E37+H37+K37+IF(+'[3]Rounding'!$O$131=$B37,+'[3]Rounding'!Q$131,0)+IF(+'[3]Rounding'!$O$132=$B37,+'[3]Rounding'!Q$132,0)+IF(+'[3]Rounding'!$O$133=$B37,+'[3]Rounding'!Q$133,0)</f>
        <v>175.79052</v>
      </c>
    </row>
    <row r="38" spans="1:14" ht="15">
      <c r="A38" s="6" t="s">
        <v>44</v>
      </c>
      <c r="B38" s="7">
        <v>750</v>
      </c>
      <c r="C38" s="24"/>
      <c r="D38" s="61">
        <f>+SUM(D34:D37)</f>
        <v>2.8177600000000003</v>
      </c>
      <c r="E38" s="62">
        <f>+SUM(E34:E37)</f>
        <v>175.79052</v>
      </c>
      <c r="F38" s="24"/>
      <c r="G38" s="61">
        <f>+SUM(G34:G37)</f>
        <v>0</v>
      </c>
      <c r="H38" s="62">
        <f>+SUM(H34:H37)</f>
        <v>180.3365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2.8177600000000003</v>
      </c>
      <c r="N38" s="62">
        <f>+SUM(N34:N37)</f>
        <v>356.12702</v>
      </c>
    </row>
    <row r="39" spans="1:14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</row>
    <row r="40" spans="1:14" ht="18" thickBot="1">
      <c r="A40" s="27" t="s">
        <v>45</v>
      </c>
      <c r="B40" s="28">
        <v>700</v>
      </c>
      <c r="C40" s="24"/>
      <c r="D40" s="65">
        <f>+D22+D27+D29+D32+D38</f>
        <v>260.49721</v>
      </c>
      <c r="E40" s="66">
        <f>+E22+E27+E29+E32+E38</f>
        <v>1322.45408</v>
      </c>
      <c r="F40" s="24"/>
      <c r="G40" s="65">
        <f>+G22+G27+G29+G32+G38</f>
        <v>0</v>
      </c>
      <c r="H40" s="66">
        <f>+H22+H27+H29+H32+H38</f>
        <v>180.3365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260.49721</v>
      </c>
      <c r="N40" s="66">
        <f>+N22+N27+N29+N32+N38</f>
        <v>1502.7905799999999</v>
      </c>
    </row>
    <row r="41" spans="1:14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</row>
    <row r="42" spans="1:14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</row>
    <row r="43" spans="1:14" ht="15">
      <c r="A43" s="8" t="s">
        <v>48</v>
      </c>
      <c r="B43" s="9">
        <v>601</v>
      </c>
      <c r="C43" s="24"/>
      <c r="D43" s="57">
        <f>+'[3]Income-2022-leva'!D43/1000+IF(+'[3]Rounding'!$C$131=$B43,+'[3]Rounding'!D$131,0)+IF(+'[3]Rounding'!$C$132=$B43,+'[3]Rounding'!D$132,0)+IF(+'[3]Rounding'!$C$133=$B43,+'[3]Rounding'!D$133,0)</f>
        <v>1267.2703600000002</v>
      </c>
      <c r="E43" s="58">
        <f>+'[3]Income-2022-leva'!E43/1000+IF(+'[3]Rounding'!$C$131=$B43,+'[3]Rounding'!E$131,0)+IF(+'[3]Rounding'!$C$132=$B43,+'[3]Rounding'!E$132,0)+IF(+'[3]Rounding'!$C$133=$B43,+'[3]Rounding'!E$133,0)</f>
        <v>5420.14036</v>
      </c>
      <c r="F43" s="24"/>
      <c r="G43" s="57">
        <f>+'[3]Income-2022-leva'!G43/1000+IF(+'[3]Rounding'!$G$131=$B43,+'[3]Rounding'!H$131,0)+IF(+'[3]Rounding'!$G$132=$B43,+'[3]Rounding'!H$132,0)+IF(+'[3]Rounding'!$G$133=$B43,+'[3]Rounding'!H$133,0)</f>
        <v>0</v>
      </c>
      <c r="H43" s="58">
        <f>+'[3]Income-2022-leva'!H43/1000+IF(+'[3]Rounding'!$G$131=$B43,+'[3]Rounding'!I$131,0)+IF(+'[3]Rounding'!$G$132=$B43,+'[3]Rounding'!I$132,0)+IF(+'[3]Rounding'!$G$133=$B43,+'[3]Rounding'!I$133,0)</f>
        <v>0</v>
      </c>
      <c r="I43" s="24"/>
      <c r="J43" s="57">
        <f>+'[3]Income-2022-leva'!J43/1000+IF(+'[3]Rounding'!$K$131=$B43,+'[3]Rounding'!L$131,0)+IF(+'[3]Rounding'!$K$132=$B43,+'[3]Rounding'!L$132,0)+IF(+'[3]Rounding'!$K$133=$B43,+'[3]Rounding'!L$133,0)</f>
        <v>0</v>
      </c>
      <c r="K43" s="58">
        <f>+'[3]Income-2022-leva'!K43/1000+IF(+'[3]Rounding'!$K$131=$B43,+'[3]Rounding'!M$131,0)+IF(+'[3]Rounding'!$K$132=$B43,+'[3]Rounding'!M$132,0)+IF(+'[3]Rounding'!$K$133=$B43,+'[3]Rounding'!M$133,0)</f>
        <v>0</v>
      </c>
      <c r="L43" s="24"/>
      <c r="M43" s="57">
        <f>++D43+G43+J43+IF(+'[3]Rounding'!$O$131=$B43,+'[3]Rounding'!P$131,0)+IF(+'[3]Rounding'!$O$132=$B43,+'[3]Rounding'!P$132,0)+IF(+'[3]Rounding'!$O$133=$B43,+'[3]Rounding'!P$133,0)</f>
        <v>1267.2703600000002</v>
      </c>
      <c r="N43" s="58">
        <f>++E43+H43+K43+IF(+'[3]Rounding'!$O$131=$B43,+'[3]Rounding'!Q$131,0)+IF(+'[3]Rounding'!$O$132=$B43,+'[3]Rounding'!Q$132,0)+IF(+'[3]Rounding'!$O$133=$B43,+'[3]Rounding'!Q$133,0)</f>
        <v>5420.14036</v>
      </c>
    </row>
    <row r="44" spans="1:14" ht="15">
      <c r="A44" s="8" t="s">
        <v>49</v>
      </c>
      <c r="B44" s="9">
        <f>1+B43</f>
        <v>602</v>
      </c>
      <c r="C44" s="24"/>
      <c r="D44" s="57">
        <f>+'[3]Income-2022-leva'!D44/1000+IF(+'[3]Rounding'!$C$131=$B44,+'[3]Rounding'!D$131,0)+IF(+'[3]Rounding'!$C$132=$B44,+'[3]Rounding'!D$132,0)+IF(+'[3]Rounding'!$C$133=$B44,+'[3]Rounding'!D$133,0)</f>
        <v>1530.54305</v>
      </c>
      <c r="E44" s="58">
        <f>+'[3]Income-2022-leva'!E44/1000+IF(+'[3]Rounding'!$C$131=$B44,+'[3]Rounding'!E$131,0)+IF(+'[3]Rounding'!$C$132=$B44,+'[3]Rounding'!E$132,0)+IF(+'[3]Rounding'!$C$133=$B44,+'[3]Rounding'!E$133,0)</f>
        <v>1654.03653</v>
      </c>
      <c r="F44" s="24"/>
      <c r="G44" s="57">
        <f>+'[3]Income-2022-leva'!G44/1000+IF(+'[3]Rounding'!$G$131=$B44,+'[3]Rounding'!H$131,0)+IF(+'[3]Rounding'!$G$132=$B44,+'[3]Rounding'!H$132,0)+IF(+'[3]Rounding'!$G$133=$B44,+'[3]Rounding'!H$133,0)</f>
        <v>0.06</v>
      </c>
      <c r="H44" s="58">
        <f>+'[3]Income-2022-leva'!H44/1000+IF(+'[3]Rounding'!$G$131=$B44,+'[3]Rounding'!I$131,0)+IF(+'[3]Rounding'!$G$132=$B44,+'[3]Rounding'!I$132,0)+IF(+'[3]Rounding'!$G$133=$B44,+'[3]Rounding'!I$133,0)</f>
        <v>12.21233</v>
      </c>
      <c r="I44" s="24"/>
      <c r="J44" s="57">
        <f>+'[3]Income-2022-leva'!J44/1000+IF(+'[3]Rounding'!$K$131=$B44,+'[3]Rounding'!L$131,0)+IF(+'[3]Rounding'!$K$132=$B44,+'[3]Rounding'!L$132,0)+IF(+'[3]Rounding'!$K$133=$B44,+'[3]Rounding'!L$133,0)</f>
        <v>0</v>
      </c>
      <c r="K44" s="58">
        <f>+'[3]Income-2022-leva'!K44/1000+IF(+'[3]Rounding'!$K$131=$B44,+'[3]Rounding'!M$131,0)+IF(+'[3]Rounding'!$K$132=$B44,+'[3]Rounding'!M$132,0)+IF(+'[3]Rounding'!$K$133=$B44,+'[3]Rounding'!M$133,0)</f>
        <v>0</v>
      </c>
      <c r="L44" s="24"/>
      <c r="M44" s="57">
        <f>++D44+G44+J44+IF(+'[3]Rounding'!$O$131=$B44,+'[3]Rounding'!P$131,0)+IF(+'[3]Rounding'!$O$132=$B44,+'[3]Rounding'!P$132,0)+IF(+'[3]Rounding'!$O$133=$B44,+'[3]Rounding'!P$133,0)</f>
        <v>1530.60305</v>
      </c>
      <c r="N44" s="58">
        <f>++E44+H44+K44+IF(+'[3]Rounding'!$O$131=$B44,+'[3]Rounding'!Q$131,0)+IF(+'[3]Rounding'!$O$132=$B44,+'[3]Rounding'!Q$132,0)+IF(+'[3]Rounding'!$O$133=$B44,+'[3]Rounding'!Q$133,0)</f>
        <v>1666.2488600000001</v>
      </c>
    </row>
    <row r="45" spans="1:14" ht="15">
      <c r="A45" s="8" t="s">
        <v>50</v>
      </c>
      <c r="B45" s="9">
        <f aca="true" t="shared" si="1" ref="B45:B50">1+B44</f>
        <v>603</v>
      </c>
      <c r="C45" s="24"/>
      <c r="D45" s="57">
        <f>+'[3]Income-2022-leva'!D45/1000+IF(+'[3]Rounding'!$C$131=$B45,+'[3]Rounding'!D$131,0)+IF(+'[3]Rounding'!$C$132=$B45,+'[3]Rounding'!D$132,0)+IF(+'[3]Rounding'!$C$133=$B45,+'[3]Rounding'!D$133,0)</f>
        <v>501.53736</v>
      </c>
      <c r="E45" s="58">
        <f>+'[3]Income-2022-leva'!E45/1000+IF(+'[3]Rounding'!$C$131=$B45,+'[3]Rounding'!E$131,0)+IF(+'[3]Rounding'!$C$132=$B45,+'[3]Rounding'!E$132,0)+IF(+'[3]Rounding'!$C$133=$B45,+'[3]Rounding'!E$133,0)</f>
        <v>2115.73081</v>
      </c>
      <c r="F45" s="24"/>
      <c r="G45" s="57">
        <f>+'[3]Income-2022-leva'!G45/1000+IF(+'[3]Rounding'!$G$131=$B45,+'[3]Rounding'!H$131,0)+IF(+'[3]Rounding'!$G$132=$B45,+'[3]Rounding'!H$132,0)+IF(+'[3]Rounding'!$G$133=$B45,+'[3]Rounding'!H$133,0)</f>
        <v>0</v>
      </c>
      <c r="H45" s="58">
        <f>+'[3]Income-2022-leva'!H45/1000+IF(+'[3]Rounding'!$G$131=$B45,+'[3]Rounding'!I$131,0)+IF(+'[3]Rounding'!$G$132=$B45,+'[3]Rounding'!I$132,0)+IF(+'[3]Rounding'!$G$133=$B45,+'[3]Rounding'!I$133,0)</f>
        <v>0</v>
      </c>
      <c r="I45" s="24"/>
      <c r="J45" s="57">
        <f>+'[3]Income-2022-leva'!J45/1000+IF(+'[3]Rounding'!$K$131=$B45,+'[3]Rounding'!L$131,0)+IF(+'[3]Rounding'!$K$132=$B45,+'[3]Rounding'!L$132,0)+IF(+'[3]Rounding'!$K$133=$B45,+'[3]Rounding'!L$133,0)</f>
        <v>545.52786</v>
      </c>
      <c r="K45" s="58">
        <f>+'[3]Income-2022-leva'!K45/1000+IF(+'[3]Rounding'!$K$131=$B45,+'[3]Rounding'!M$131,0)+IF(+'[3]Rounding'!$K$132=$B45,+'[3]Rounding'!M$132,0)+IF(+'[3]Rounding'!$K$133=$B45,+'[3]Rounding'!M$133,0)</f>
        <v>2317.2452999999996</v>
      </c>
      <c r="L45" s="24"/>
      <c r="M45" s="57">
        <f>++D45+G45+J45+IF(+'[3]Rounding'!$O$131=$B45,+'[3]Rounding'!P$131,0)+IF(+'[3]Rounding'!$O$132=$B45,+'[3]Rounding'!P$132,0)+IF(+'[3]Rounding'!$O$133=$B45,+'[3]Rounding'!P$133,0)</f>
        <v>1047.06522</v>
      </c>
      <c r="N45" s="58">
        <f>++E45+H45+K45+IF(+'[3]Rounding'!$O$131=$B45,+'[3]Rounding'!Q$131,0)+IF(+'[3]Rounding'!$O$132=$B45,+'[3]Rounding'!Q$132,0)+IF(+'[3]Rounding'!$O$133=$B45,+'[3]Rounding'!Q$133,0)</f>
        <v>4432.97611</v>
      </c>
    </row>
    <row r="46" spans="1:14" ht="15">
      <c r="A46" s="8" t="s">
        <v>51</v>
      </c>
      <c r="B46" s="9">
        <f t="shared" si="1"/>
        <v>604</v>
      </c>
      <c r="C46" s="24"/>
      <c r="D46" s="57">
        <f>+'[3]Income-2022-leva'!D46/1000+IF(+'[3]Rounding'!$C$131=$B46,+'[3]Rounding'!D$131,0)+IF(+'[3]Rounding'!$C$132=$B46,+'[3]Rounding'!D$132,0)+IF(+'[3]Rounding'!$C$133=$B46,+'[3]Rounding'!D$133,0)</f>
        <v>2975.49571</v>
      </c>
      <c r="E46" s="58">
        <f>+'[3]Income-2022-leva'!E46/1000+IF(+'[3]Rounding'!$C$131=$B46,+'[3]Rounding'!E$131,0)+IF(+'[3]Rounding'!$C$132=$B46,+'[3]Rounding'!E$132,0)+IF(+'[3]Rounding'!$C$133=$B46,+'[3]Rounding'!E$133,0)</f>
        <v>14260.82324</v>
      </c>
      <c r="F46" s="24"/>
      <c r="G46" s="57">
        <f>+'[3]Income-2022-leva'!G46/1000+IF(+'[3]Rounding'!$G$131=$B46,+'[3]Rounding'!H$131,0)+IF(+'[3]Rounding'!$G$132=$B46,+'[3]Rounding'!H$132,0)+IF(+'[3]Rounding'!$G$133=$B46,+'[3]Rounding'!H$133,0)</f>
        <v>32.46832</v>
      </c>
      <c r="H46" s="58">
        <f>+'[3]Income-2022-leva'!H46/1000+IF(+'[3]Rounding'!$G$131=$B46,+'[3]Rounding'!I$131,0)+IF(+'[3]Rounding'!$G$132=$B46,+'[3]Rounding'!I$132,0)+IF(+'[3]Rounding'!$G$133=$B46,+'[3]Rounding'!I$133,0)</f>
        <v>71.14252</v>
      </c>
      <c r="I46" s="24"/>
      <c r="J46" s="57">
        <f>+'[3]Income-2022-leva'!J46/1000+IF(+'[3]Rounding'!$K$131=$B46,+'[3]Rounding'!L$131,0)+IF(+'[3]Rounding'!$K$132=$B46,+'[3]Rounding'!L$132,0)+IF(+'[3]Rounding'!$K$133=$B46,+'[3]Rounding'!L$133,0)</f>
        <v>0</v>
      </c>
      <c r="K46" s="58">
        <f>+'[3]Income-2022-leva'!K46/1000+IF(+'[3]Rounding'!$K$131=$B46,+'[3]Rounding'!M$131,0)+IF(+'[3]Rounding'!$K$132=$B46,+'[3]Rounding'!M$132,0)+IF(+'[3]Rounding'!$K$133=$B46,+'[3]Rounding'!M$133,0)</f>
        <v>0</v>
      </c>
      <c r="L46" s="24"/>
      <c r="M46" s="57">
        <f>++D46+G46+J46+IF(+'[3]Rounding'!$O$131=$B46,+'[3]Rounding'!P$131,0)+IF(+'[3]Rounding'!$O$132=$B46,+'[3]Rounding'!P$132,0)+IF(+'[3]Rounding'!$O$133=$B46,+'[3]Rounding'!P$133,0)</f>
        <v>3007.96403</v>
      </c>
      <c r="N46" s="58">
        <f>++E46+H46+K46+IF(+'[3]Rounding'!$O$131=$B46,+'[3]Rounding'!Q$131,0)+IF(+'[3]Rounding'!$O$132=$B46,+'[3]Rounding'!Q$132,0)+IF(+'[3]Rounding'!$O$133=$B46,+'[3]Rounding'!Q$133,0)</f>
        <v>14331.96576</v>
      </c>
    </row>
    <row r="47" spans="1:14" ht="15">
      <c r="A47" s="8" t="s">
        <v>52</v>
      </c>
      <c r="B47" s="9">
        <f t="shared" si="1"/>
        <v>605</v>
      </c>
      <c r="C47" s="24"/>
      <c r="D47" s="57">
        <f>+'[3]Income-2022-leva'!D47/1000+IF(+'[3]Rounding'!$C$131=$B47,+'[3]Rounding'!D$131,0)+IF(+'[3]Rounding'!$C$132=$B47,+'[3]Rounding'!D$132,0)+IF(+'[3]Rounding'!$C$133=$B47,+'[3]Rounding'!D$133,0)</f>
        <v>1756.28448</v>
      </c>
      <c r="E47" s="58">
        <f>+'[3]Income-2022-leva'!E47/1000+IF(+'[3]Rounding'!$C$131=$B47,+'[3]Rounding'!E$131,0)+IF(+'[3]Rounding'!$C$132=$B47,+'[3]Rounding'!E$132,0)+IF(+'[3]Rounding'!$C$133=$B47,+'[3]Rounding'!E$133,0)</f>
        <v>6065.1630700000005</v>
      </c>
      <c r="F47" s="24"/>
      <c r="G47" s="57">
        <f>+'[3]Income-2022-leva'!G47/1000+IF(+'[3]Rounding'!$G$131=$B47,+'[3]Rounding'!H$131,0)+IF(+'[3]Rounding'!$G$132=$B47,+'[3]Rounding'!H$132,0)+IF(+'[3]Rounding'!$G$133=$B47,+'[3]Rounding'!H$133,0)</f>
        <v>3.2719699999999996</v>
      </c>
      <c r="H47" s="58">
        <f>+'[3]Income-2022-leva'!H47/1000+IF(+'[3]Rounding'!$G$131=$B47,+'[3]Rounding'!I$131,0)+IF(+'[3]Rounding'!$G$132=$B47,+'[3]Rounding'!I$132,0)+IF(+'[3]Rounding'!$G$133=$B47,+'[3]Rounding'!I$133,0)</f>
        <v>5.72022</v>
      </c>
      <c r="I47" s="24"/>
      <c r="J47" s="57">
        <f>+'[3]Income-2022-leva'!J47/1000+IF(+'[3]Rounding'!$K$131=$B47,+'[3]Rounding'!L$131,0)+IF(+'[3]Rounding'!$K$132=$B47,+'[3]Rounding'!L$132,0)+IF(+'[3]Rounding'!$K$133=$B47,+'[3]Rounding'!L$133,0)</f>
        <v>0</v>
      </c>
      <c r="K47" s="58">
        <f>+'[3]Income-2022-leva'!K47/1000+IF(+'[3]Rounding'!$K$131=$B47,+'[3]Rounding'!M$131,0)+IF(+'[3]Rounding'!$K$132=$B47,+'[3]Rounding'!M$132,0)+IF(+'[3]Rounding'!$K$133=$B47,+'[3]Rounding'!M$133,0)</f>
        <v>0</v>
      </c>
      <c r="L47" s="24"/>
      <c r="M47" s="57">
        <f>++D47+G47+J47+IF(+'[3]Rounding'!$O$131=$B47,+'[3]Rounding'!P$131,0)+IF(+'[3]Rounding'!$O$132=$B47,+'[3]Rounding'!P$132,0)+IF(+'[3]Rounding'!$O$133=$B47,+'[3]Rounding'!P$133,0)</f>
        <v>1759.55645</v>
      </c>
      <c r="N47" s="58">
        <f>++E47+H47+K47+IF(+'[3]Rounding'!$O$131=$B47,+'[3]Rounding'!Q$131,0)+IF(+'[3]Rounding'!$O$132=$B47,+'[3]Rounding'!Q$132,0)+IF(+'[3]Rounding'!$O$133=$B47,+'[3]Rounding'!Q$133,0)</f>
        <v>6070.883290000001</v>
      </c>
    </row>
    <row r="48" spans="1:14" ht="15">
      <c r="A48" s="8" t="s">
        <v>53</v>
      </c>
      <c r="B48" s="9">
        <f t="shared" si="1"/>
        <v>606</v>
      </c>
      <c r="C48" s="24"/>
      <c r="D48" s="57">
        <f>+'[3]Income-2022-leva'!D48/1000+IF(+'[3]Rounding'!$C$131=$B48,+'[3]Rounding'!D$131,0)+IF(+'[3]Rounding'!$C$132=$B48,+'[3]Rounding'!D$132,0)+IF(+'[3]Rounding'!$C$133=$B48,+'[3]Rounding'!D$133,0)</f>
        <v>0.06</v>
      </c>
      <c r="E48" s="58">
        <f>+'[3]Income-2022-leva'!E48/1000+IF(+'[3]Rounding'!$C$131=$B48,+'[3]Rounding'!E$131,0)+IF(+'[3]Rounding'!$C$132=$B48,+'[3]Rounding'!E$132,0)+IF(+'[3]Rounding'!$C$133=$B48,+'[3]Rounding'!E$133,0)</f>
        <v>2.60227</v>
      </c>
      <c r="F48" s="24"/>
      <c r="G48" s="57">
        <f>+'[3]Income-2022-leva'!G48/1000+IF(+'[3]Rounding'!$G$131=$B48,+'[3]Rounding'!H$131,0)+IF(+'[3]Rounding'!$G$132=$B48,+'[3]Rounding'!H$132,0)+IF(+'[3]Rounding'!$G$133=$B48,+'[3]Rounding'!H$133,0)</f>
        <v>0</v>
      </c>
      <c r="H48" s="58">
        <f>+'[3]Income-2022-leva'!H48/1000+IF(+'[3]Rounding'!$G$131=$B48,+'[3]Rounding'!I$131,0)+IF(+'[3]Rounding'!$G$132=$B48,+'[3]Rounding'!I$132,0)+IF(+'[3]Rounding'!$G$133=$B48,+'[3]Rounding'!I$133,0)</f>
        <v>0</v>
      </c>
      <c r="I48" s="24"/>
      <c r="J48" s="57">
        <f>+'[3]Income-2022-leva'!J48/1000+IF(+'[3]Rounding'!$K$131=$B48,+'[3]Rounding'!L$131,0)+IF(+'[3]Rounding'!$K$132=$B48,+'[3]Rounding'!L$132,0)+IF(+'[3]Rounding'!$K$133=$B48,+'[3]Rounding'!L$133,0)</f>
        <v>0</v>
      </c>
      <c r="K48" s="58">
        <f>+'[3]Income-2022-leva'!K48/1000+IF(+'[3]Rounding'!$K$131=$B48,+'[3]Rounding'!M$131,0)+IF(+'[3]Rounding'!$K$132=$B48,+'[3]Rounding'!M$132,0)+IF(+'[3]Rounding'!$K$133=$B48,+'[3]Rounding'!M$133,0)</f>
        <v>0</v>
      </c>
      <c r="L48" s="24"/>
      <c r="M48" s="57">
        <f>++D48+G48+J48+IF(+'[3]Rounding'!$O$131=$B48,+'[3]Rounding'!P$131,0)+IF(+'[3]Rounding'!$O$132=$B48,+'[3]Rounding'!P$132,0)+IF(+'[3]Rounding'!$O$133=$B48,+'[3]Rounding'!P$133,0)+P48</f>
        <v>0.06</v>
      </c>
      <c r="N48" s="58">
        <f>+E48+H48+K48+IF(+'[3]Rounding'!$O$131=$B48,+'[3]Rounding'!Q$131,0)+IF(+'[3]Rounding'!$O$132=$B48,+'[3]Rounding'!Q$132,0)+IF(+'[3]Rounding'!$O$133=$B48,+'[3]Rounding'!Q$133,0)+Q48</f>
        <v>2.60227</v>
      </c>
    </row>
    <row r="49" spans="1:14" ht="15">
      <c r="A49" s="8" t="s">
        <v>54</v>
      </c>
      <c r="B49" s="9">
        <f t="shared" si="1"/>
        <v>607</v>
      </c>
      <c r="C49" s="24"/>
      <c r="D49" s="57">
        <f>+'[3]Income-2022-leva'!D49/1000+IF(+'[3]Rounding'!$C$131=$B49,+'[3]Rounding'!D$131,0)+IF(+'[3]Rounding'!$C$132=$B49,+'[3]Rounding'!D$132,0)+IF(+'[3]Rounding'!$C$133=$B49,+'[3]Rounding'!D$133,0)</f>
        <v>10.03101</v>
      </c>
      <c r="E49" s="58">
        <f>+'[3]Income-2022-leva'!E49/1000+IF(+'[3]Rounding'!$C$131=$B49,+'[3]Rounding'!E$131,0)+IF(+'[3]Rounding'!$C$132=$B49,+'[3]Rounding'!E$132,0)+IF(+'[3]Rounding'!$C$133=$B49,+'[3]Rounding'!E$133,0)</f>
        <v>67.8492</v>
      </c>
      <c r="F49" s="24"/>
      <c r="G49" s="57">
        <f>+'[3]Income-2022-leva'!G49/1000+IF(+'[3]Rounding'!$G$131=$B49,+'[3]Rounding'!H$131,0)+IF(+'[3]Rounding'!$G$132=$B49,+'[3]Rounding'!H$132,0)+IF(+'[3]Rounding'!$G$133=$B49,+'[3]Rounding'!H$133,0)</f>
        <v>1.33525</v>
      </c>
      <c r="H49" s="58">
        <f>+'[3]Income-2022-leva'!H49/1000+IF(+'[3]Rounding'!$G$131=$B49,+'[3]Rounding'!I$131,0)+IF(+'[3]Rounding'!$G$132=$B49,+'[3]Rounding'!I$132,0)+IF(+'[3]Rounding'!$G$133=$B49,+'[3]Rounding'!I$133,0)</f>
        <v>0</v>
      </c>
      <c r="I49" s="24"/>
      <c r="J49" s="57">
        <f>+'[3]Income-2022-leva'!J49/1000+IF(+'[3]Rounding'!$K$131=$B49,+'[3]Rounding'!L$131,0)+IF(+'[3]Rounding'!$K$132=$B49,+'[3]Rounding'!L$132,0)+IF(+'[3]Rounding'!$K$133=$B49,+'[3]Rounding'!L$133,0)</f>
        <v>0</v>
      </c>
      <c r="K49" s="58">
        <f>+'[3]Income-2022-leva'!K49/1000+IF(+'[3]Rounding'!$K$131=$B49,+'[3]Rounding'!M$131,0)+IF(+'[3]Rounding'!$K$132=$B49,+'[3]Rounding'!M$132,0)+IF(+'[3]Rounding'!$K$133=$B49,+'[3]Rounding'!M$133,0)</f>
        <v>0</v>
      </c>
      <c r="L49" s="24"/>
      <c r="M49" s="57">
        <f>++D49+G49+J49+IF(+'[3]Rounding'!$O$131=$B49,+'[3]Rounding'!P$131,0)+IF(+'[3]Rounding'!$O$132=$B49,+'[3]Rounding'!P$132,0)+IF(+'[3]Rounding'!$O$133=$B49,+'[3]Rounding'!P$133,0)</f>
        <v>11.36626</v>
      </c>
      <c r="N49" s="58">
        <f>++E49+H49+K49+IF(+'[3]Rounding'!$O$131=$B49,+'[3]Rounding'!Q$131,0)+IF(+'[3]Rounding'!$O$132=$B49,+'[3]Rounding'!Q$132,0)+IF(+'[3]Rounding'!$O$133=$B49,+'[3]Rounding'!Q$133,0)</f>
        <v>67.8492</v>
      </c>
    </row>
    <row r="50" spans="1:14" ht="15">
      <c r="A50" s="8" t="s">
        <v>55</v>
      </c>
      <c r="B50" s="9">
        <f t="shared" si="1"/>
        <v>608</v>
      </c>
      <c r="C50" s="24"/>
      <c r="D50" s="57">
        <f>+'[3]Income-2022-leva'!D50/1000+IF(+'[3]Rounding'!$C$131=$B50,+'[3]Rounding'!D$131,0)+IF(+'[3]Rounding'!$C$132=$B50,+'[3]Rounding'!D$132,0)+IF(+'[3]Rounding'!$C$133=$B50,+'[3]Rounding'!D$133,0)</f>
        <v>29.98855</v>
      </c>
      <c r="E50" s="58">
        <f>+'[3]Income-2022-leva'!E50/1000+IF(+'[3]Rounding'!$C$131=$B50,+'[3]Rounding'!E$131,0)+IF(+'[3]Rounding'!$C$132=$B50,+'[3]Rounding'!E$132,0)+IF(+'[3]Rounding'!$C$133=$B50,+'[3]Rounding'!E$133,0)</f>
        <v>30.28321</v>
      </c>
      <c r="F50" s="24"/>
      <c r="G50" s="57">
        <f>+'[3]Income-2022-leva'!G50/1000+IF(+'[3]Rounding'!$G$131=$B50,+'[3]Rounding'!H$131,0)+IF(+'[3]Rounding'!$G$132=$B50,+'[3]Rounding'!H$132,0)+IF(+'[3]Rounding'!$G$133=$B50,+'[3]Rounding'!H$133,0)</f>
        <v>0</v>
      </c>
      <c r="H50" s="58">
        <f>+'[3]Income-2022-leva'!H50/1000+IF(+'[3]Rounding'!$G$131=$B50,+'[3]Rounding'!I$131,0)+IF(+'[3]Rounding'!$G$132=$B50,+'[3]Rounding'!I$132,0)+IF(+'[3]Rounding'!$G$133=$B50,+'[3]Rounding'!I$133,0)</f>
        <v>0</v>
      </c>
      <c r="I50" s="24"/>
      <c r="J50" s="57">
        <f>+'[3]Income-2022-leva'!J50/1000+IF(+'[3]Rounding'!$K$131=$B50,+'[3]Rounding'!L$131,0)+IF(+'[3]Rounding'!$K$132=$B50,+'[3]Rounding'!L$132,0)+IF(+'[3]Rounding'!$K$133=$B50,+'[3]Rounding'!L$133,0)</f>
        <v>0</v>
      </c>
      <c r="K50" s="58">
        <f>+'[3]Income-2022-leva'!K50/1000+IF(+'[3]Rounding'!$K$131=$B50,+'[3]Rounding'!M$131,0)+IF(+'[3]Rounding'!$K$132=$B50,+'[3]Rounding'!M$132,0)+IF(+'[3]Rounding'!$K$133=$B50,+'[3]Rounding'!M$133,0)</f>
        <v>0</v>
      </c>
      <c r="L50" s="24"/>
      <c r="M50" s="57">
        <f>++D50+G50+J50+IF(+'[3]Rounding'!$O$131=$B50,+'[3]Rounding'!P$131,0)+IF(+'[3]Rounding'!$O$132=$B50,+'[3]Rounding'!P$132,0)+IF(+'[3]Rounding'!$O$133=$B50,+'[3]Rounding'!P$133,0)</f>
        <v>29.98855</v>
      </c>
      <c r="N50" s="58">
        <f>++E50+H50+K50+IF(+'[3]Rounding'!$O$131=$B50,+'[3]Rounding'!Q$131,0)+IF(+'[3]Rounding'!$O$132=$B50,+'[3]Rounding'!Q$132,0)+IF(+'[3]Rounding'!$O$133=$B50,+'[3]Rounding'!Q$133,0)</f>
        <v>30.28321</v>
      </c>
    </row>
    <row r="51" spans="1:14" ht="15">
      <c r="A51" s="8" t="s">
        <v>56</v>
      </c>
      <c r="B51" s="9">
        <f>1+B50</f>
        <v>609</v>
      </c>
      <c r="C51" s="24"/>
      <c r="D51" s="57">
        <f>+'[3]Income-2022-leva'!D51/1000+IF(+'[3]Rounding'!$C$131=$B51,+'[3]Rounding'!D$131,0)+IF(+'[3]Rounding'!$C$132=$B51,+'[3]Rounding'!D$132,0)+IF(+'[3]Rounding'!$C$133=$B51,+'[3]Rounding'!D$133,0)</f>
        <v>3.7473899999999998</v>
      </c>
      <c r="E51" s="58">
        <f>+'[3]Income-2022-leva'!E51/1000+IF(+'[3]Rounding'!$C$131=$B51,+'[3]Rounding'!E$131,0)+IF(+'[3]Rounding'!$C$132=$B51,+'[3]Rounding'!E$132,0)+IF(+'[3]Rounding'!$C$133=$B51,+'[3]Rounding'!E$133,0)</f>
        <v>121.41109</v>
      </c>
      <c r="F51" s="24"/>
      <c r="G51" s="57">
        <f>+'[3]Income-2022-leva'!G51/1000+IF(+'[3]Rounding'!$G$131=$B51,+'[3]Rounding'!H$131,0)+IF(+'[3]Rounding'!$G$132=$B51,+'[3]Rounding'!H$132,0)+IF(+'[3]Rounding'!$G$133=$B51,+'[3]Rounding'!H$133,0)</f>
        <v>0.3201</v>
      </c>
      <c r="H51" s="58">
        <f>+'[3]Income-2022-leva'!H51/1000+IF(+'[3]Rounding'!$G$131=$B51,+'[3]Rounding'!I$131,0)+IF(+'[3]Rounding'!$G$132=$B51,+'[3]Rounding'!I$132,0)+IF(+'[3]Rounding'!$G$133=$B51,+'[3]Rounding'!I$133,0)</f>
        <v>1.44821</v>
      </c>
      <c r="I51" s="24"/>
      <c r="J51" s="57">
        <f>+'[3]Income-2022-leva'!J51/1000+IF(+'[3]Rounding'!$K$131=$B51,+'[3]Rounding'!L$131,0)+IF(+'[3]Rounding'!$K$132=$B51,+'[3]Rounding'!L$132,0)+IF(+'[3]Rounding'!$K$133=$B51,+'[3]Rounding'!L$133,0)</f>
        <v>0</v>
      </c>
      <c r="K51" s="58">
        <f>+'[3]Income-2022-leva'!K51/1000+IF(+'[3]Rounding'!$K$131=$B51,+'[3]Rounding'!M$131,0)+IF(+'[3]Rounding'!$K$132=$B51,+'[3]Rounding'!M$132,0)+IF(+'[3]Rounding'!$K$133=$B51,+'[3]Rounding'!M$133,0)</f>
        <v>0</v>
      </c>
      <c r="L51" s="24"/>
      <c r="M51" s="57">
        <f>++D51+G51+J51+IF(+'[3]Rounding'!$O$131=$B51,+'[3]Rounding'!P$131,0)+IF(+'[3]Rounding'!$O$132=$B51,+'[3]Rounding'!P$132,0)+IF(+'[3]Rounding'!$O$133=$B51,+'[3]Rounding'!P$133,0)</f>
        <v>4.067489999999999</v>
      </c>
      <c r="N51" s="58">
        <f>++E51+H51+K51+IF(+'[3]Rounding'!$O$131=$B51,+'[3]Rounding'!Q$131,0)+IF(+'[3]Rounding'!$O$132=$B51,+'[3]Rounding'!Q$132,0)+IF(+'[3]Rounding'!$O$133=$B51,+'[3]Rounding'!Q$133,0)</f>
        <v>122.8593</v>
      </c>
    </row>
    <row r="52" spans="1:14" ht="15">
      <c r="A52" s="10" t="s">
        <v>57</v>
      </c>
      <c r="B52" s="11">
        <v>611</v>
      </c>
      <c r="C52" s="24"/>
      <c r="D52" s="59">
        <f>+'[3]Income-2022-leva'!D52/1000+IF(+'[3]Rounding'!$C$131=$B52,+'[3]Rounding'!D$131,0)+IF(+'[3]Rounding'!$C$132=$B52,+'[3]Rounding'!D$132,0)+IF(+'[3]Rounding'!$C$133=$B52,+'[3]Rounding'!D$133,0)</f>
        <v>0</v>
      </c>
      <c r="E52" s="60">
        <f>+'[3]Income-2022-leva'!E52/1000+IF(+'[3]Rounding'!$C$131=$B52,+'[3]Rounding'!E$131,0)+IF(+'[3]Rounding'!$C$132=$B52,+'[3]Rounding'!E$132,0)+IF(+'[3]Rounding'!$C$133=$B52,+'[3]Rounding'!E$133,0)</f>
        <v>0</v>
      </c>
      <c r="F52" s="24"/>
      <c r="G52" s="59">
        <f>+'[3]Income-2022-leva'!G52/1000+IF(+'[3]Rounding'!$G$131=$B52,+'[3]Rounding'!H$131,0)+IF(+'[3]Rounding'!$G$132=$B52,+'[3]Rounding'!H$132,0)+IF(+'[3]Rounding'!$G$133=$B52,+'[3]Rounding'!H$133,0)</f>
        <v>0</v>
      </c>
      <c r="H52" s="60">
        <f>+'[3]Income-2022-leva'!H52/1000+IF(+'[3]Rounding'!$G$131=$B52,+'[3]Rounding'!I$131,0)+IF(+'[3]Rounding'!$G$132=$B52,+'[3]Rounding'!I$132,0)+IF(+'[3]Rounding'!$G$133=$B52,+'[3]Rounding'!I$133,0)</f>
        <v>0</v>
      </c>
      <c r="I52" s="24"/>
      <c r="J52" s="59">
        <f>+'[3]Income-2022-leva'!J52/1000+IF(+'[3]Rounding'!$K$131=$B52,+'[3]Rounding'!L$131,0)+IF(+'[3]Rounding'!$K$132=$B52,+'[3]Rounding'!L$132,0)+IF(+'[3]Rounding'!$K$133=$B52,+'[3]Rounding'!L$133,0)</f>
        <v>0</v>
      </c>
      <c r="K52" s="60">
        <f>+'[3]Income-2022-leva'!K52/1000+IF(+'[3]Rounding'!$K$131=$B52,+'[3]Rounding'!M$131,0)+IF(+'[3]Rounding'!$K$132=$B52,+'[3]Rounding'!M$132,0)+IF(+'[3]Rounding'!$K$133=$B52,+'[3]Rounding'!M$133,0)</f>
        <v>0</v>
      </c>
      <c r="L52" s="24"/>
      <c r="M52" s="59">
        <f>++D52+G52+J52+IF(+'[3]Rounding'!$O$131=$B52,+'[3]Rounding'!P$131,0)+IF(+'[3]Rounding'!$O$132=$B52,+'[3]Rounding'!P$132,0)+IF(+'[3]Rounding'!$O$133=$B52,+'[3]Rounding'!P$133,0)</f>
        <v>0</v>
      </c>
      <c r="N52" s="60">
        <f>++E52+H52+K52+IF(+'[3]Rounding'!$O$131=$B52,+'[3]Rounding'!Q$131,0)+IF(+'[3]Rounding'!$O$132=$B52,+'[3]Rounding'!Q$132,0)+IF(+'[3]Rounding'!$O$133=$B52,+'[3]Rounding'!Q$133,0)</f>
        <v>0</v>
      </c>
    </row>
    <row r="53" spans="1:14" ht="15">
      <c r="A53" s="31" t="s">
        <v>30</v>
      </c>
      <c r="B53" s="32">
        <v>610</v>
      </c>
      <c r="C53" s="24"/>
      <c r="D53" s="69">
        <f>+SUM(D43:D52)</f>
        <v>8074.957910000001</v>
      </c>
      <c r="E53" s="70">
        <f>+SUM(E43:E52)</f>
        <v>29738.039780000006</v>
      </c>
      <c r="F53" s="24"/>
      <c r="G53" s="69">
        <f>+SUM(G43:G52)</f>
        <v>37.45564</v>
      </c>
      <c r="H53" s="70">
        <f>+SUM(H43:H52)</f>
        <v>90.52328</v>
      </c>
      <c r="I53" s="24"/>
      <c r="J53" s="69">
        <f>+SUM(J43:J52)</f>
        <v>545.52786</v>
      </c>
      <c r="K53" s="70">
        <f>+SUM(K43:K52)</f>
        <v>2317.2452999999996</v>
      </c>
      <c r="L53" s="24"/>
      <c r="M53" s="69">
        <f>+SUM(M43:M52)</f>
        <v>8657.94141</v>
      </c>
      <c r="N53" s="70">
        <f>+SUM(N43:N52)</f>
        <v>32145.808360000003</v>
      </c>
    </row>
    <row r="54" spans="1:14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</row>
    <row r="55" spans="1:14" ht="15">
      <c r="A55" s="8" t="s">
        <v>59</v>
      </c>
      <c r="B55" s="9">
        <v>621</v>
      </c>
      <c r="C55" s="24"/>
      <c r="D55" s="57">
        <f>+'[3]Income-2022-leva'!D55/1000+IF(+'[3]Rounding'!$C$131=$B55,+'[3]Rounding'!D$131,0)+IF(+'[3]Rounding'!$C$132=$B55,+'[3]Rounding'!D$132,0)+IF(+'[3]Rounding'!$C$133=$B55,+'[3]Rounding'!D$133,0)</f>
        <v>0</v>
      </c>
      <c r="E55" s="58">
        <f>+'[3]Income-2022-leva'!E55/1000+IF(+'[3]Rounding'!$C$131=$B55,+'[3]Rounding'!E$131,0)+IF(+'[3]Rounding'!$C$132=$B55,+'[3]Rounding'!E$132,0)+IF(+'[3]Rounding'!$C$133=$B55,+'[3]Rounding'!E$133,0)</f>
        <v>0</v>
      </c>
      <c r="F55" s="24"/>
      <c r="G55" s="57">
        <f>+'[3]Income-2022-leva'!G55/1000+IF(+'[3]Rounding'!$G$131=$B55,+'[3]Rounding'!H$131,0)+IF(+'[3]Rounding'!$G$132=$B55,+'[3]Rounding'!H$132,0)+IF(+'[3]Rounding'!$G$133=$B55,+'[3]Rounding'!H$133,0)</f>
        <v>0</v>
      </c>
      <c r="H55" s="58">
        <f>+'[3]Income-2022-leva'!H55/1000+IF(+'[3]Rounding'!$G$131=$B55,+'[3]Rounding'!I$131,0)+IF(+'[3]Rounding'!$G$132=$B55,+'[3]Rounding'!I$132,0)+IF(+'[3]Rounding'!$G$133=$B55,+'[3]Rounding'!I$133,0)</f>
        <v>0</v>
      </c>
      <c r="I55" s="24"/>
      <c r="J55" s="57">
        <f>+'[3]Income-2022-leva'!J55/1000+IF(+'[3]Rounding'!$K$131=$B55,+'[3]Rounding'!L$131,0)+IF(+'[3]Rounding'!$K$132=$B55,+'[3]Rounding'!L$132,0)+IF(+'[3]Rounding'!$K$133=$B55,+'[3]Rounding'!L$133,0)</f>
        <v>0</v>
      </c>
      <c r="K55" s="58">
        <f>+'[3]Income-2022-leva'!K55/1000+IF(+'[3]Rounding'!$K$131=$B55,+'[3]Rounding'!M$131,0)+IF(+'[3]Rounding'!$K$132=$B55,+'[3]Rounding'!M$132,0)+IF(+'[3]Rounding'!$K$133=$B55,+'[3]Rounding'!M$133,0)</f>
        <v>0</v>
      </c>
      <c r="L55" s="24"/>
      <c r="M55" s="57">
        <f>++D55+G55+J55+IF(+'[3]Rounding'!$O$131=$B55,+'[3]Rounding'!P$131,0)+IF(+'[3]Rounding'!$O$132=$B55,+'[3]Rounding'!P$132,0)+IF(+'[3]Rounding'!$O$133=$B55,+'[3]Rounding'!P$133,0)</f>
        <v>0</v>
      </c>
      <c r="N55" s="58">
        <f>++E55+H55+K55+IF(+'[3]Rounding'!$O$131=$B55,+'[3]Rounding'!Q$131,0)+IF(+'[3]Rounding'!$O$132=$B55,+'[3]Rounding'!Q$132,0)+IF(+'[3]Rounding'!$O$133=$B55,+'[3]Rounding'!Q$133,0)</f>
        <v>0</v>
      </c>
    </row>
    <row r="56" spans="1:14" ht="15">
      <c r="A56" s="8" t="s">
        <v>60</v>
      </c>
      <c r="B56" s="9">
        <f>1+B55</f>
        <v>622</v>
      </c>
      <c r="C56" s="24"/>
      <c r="D56" s="57">
        <f>+'[3]Income-2022-leva'!D56/1000+IF(+'[3]Rounding'!$C$131=$B56,+'[3]Rounding'!D$131,0)+IF(+'[3]Rounding'!$C$132=$B56,+'[3]Rounding'!D$132,0)+IF(+'[3]Rounding'!$C$133=$B56,+'[3]Rounding'!D$133,0)</f>
        <v>0</v>
      </c>
      <c r="E56" s="58">
        <f>+'[3]Income-2022-leva'!E56/1000+IF(+'[3]Rounding'!$C$131=$B56,+'[3]Rounding'!E$131,0)+IF(+'[3]Rounding'!$C$132=$B56,+'[3]Rounding'!E$132,0)+IF(+'[3]Rounding'!$C$133=$B56,+'[3]Rounding'!E$133,0)</f>
        <v>210.52720000000002</v>
      </c>
      <c r="F56" s="24"/>
      <c r="G56" s="57">
        <f>+'[3]Income-2022-leva'!G56/1000+IF(+'[3]Rounding'!$G$131=$B56,+'[3]Rounding'!H$131,0)+IF(+'[3]Rounding'!$G$132=$B56,+'[3]Rounding'!H$132,0)+IF(+'[3]Rounding'!$G$133=$B56,+'[3]Rounding'!H$133,0)</f>
        <v>0</v>
      </c>
      <c r="H56" s="58">
        <f>+'[3]Income-2022-leva'!H56/1000+IF(+'[3]Rounding'!$G$131=$B56,+'[3]Rounding'!I$131,0)+IF(+'[3]Rounding'!$G$132=$B56,+'[3]Rounding'!I$132,0)+IF(+'[3]Rounding'!$G$133=$B56,+'[3]Rounding'!I$133,0)</f>
        <v>0</v>
      </c>
      <c r="I56" s="24"/>
      <c r="J56" s="57">
        <f>+'[3]Income-2022-leva'!J56/1000+IF(+'[3]Rounding'!$K$131=$B56,+'[3]Rounding'!L$131,0)+IF(+'[3]Rounding'!$K$132=$B56,+'[3]Rounding'!L$132,0)+IF(+'[3]Rounding'!$K$133=$B56,+'[3]Rounding'!L$133,0)</f>
        <v>0</v>
      </c>
      <c r="K56" s="58">
        <f>+'[3]Income-2022-leva'!K56/1000+IF(+'[3]Rounding'!$K$131=$B56,+'[3]Rounding'!M$131,0)+IF(+'[3]Rounding'!$K$132=$B56,+'[3]Rounding'!M$132,0)+IF(+'[3]Rounding'!$K$133=$B56,+'[3]Rounding'!M$133,0)</f>
        <v>0</v>
      </c>
      <c r="L56" s="24"/>
      <c r="M56" s="57">
        <f>++D56+G56+J56+IF(+'[3]Rounding'!$O$131=$B56,+'[3]Rounding'!P$131,0)+IF(+'[3]Rounding'!$O$132=$B56,+'[3]Rounding'!P$132,0)+IF(+'[3]Rounding'!$O$133=$B56,+'[3]Rounding'!P$133,0)</f>
        <v>0</v>
      </c>
      <c r="N56" s="58">
        <f>++E56+H56+K56+IF(+'[3]Rounding'!$O$131=$B56,+'[3]Rounding'!Q$131,0)+IF(+'[3]Rounding'!$O$132=$B56,+'[3]Rounding'!Q$132,0)+IF(+'[3]Rounding'!$O$133=$B56,+'[3]Rounding'!Q$133,0)</f>
        <v>210.52720000000002</v>
      </c>
    </row>
    <row r="57" spans="1:14" ht="15">
      <c r="A57" s="10" t="s">
        <v>61</v>
      </c>
      <c r="B57" s="11">
        <f>1+B56</f>
        <v>623</v>
      </c>
      <c r="C57" s="24"/>
      <c r="D57" s="59">
        <f>+'[3]Income-2022-leva'!D57/1000+IF(+'[3]Rounding'!$C$131=$B57,+'[3]Rounding'!D$131,0)+IF(+'[3]Rounding'!$C$132=$B57,+'[3]Rounding'!D$132,0)+IF(+'[3]Rounding'!$C$133=$B57,+'[3]Rounding'!D$133,0)</f>
        <v>0</v>
      </c>
      <c r="E57" s="60">
        <f>+'[3]Income-2022-leva'!E57/1000+IF(+'[3]Rounding'!$C$131=$B57,+'[3]Rounding'!E$131,0)+IF(+'[3]Rounding'!$C$132=$B57,+'[3]Rounding'!E$132,0)+IF(+'[3]Rounding'!$C$133=$B57,+'[3]Rounding'!E$133,0)</f>
        <v>0</v>
      </c>
      <c r="F57" s="24"/>
      <c r="G57" s="59">
        <f>+'[3]Income-2022-leva'!G57/1000+IF(+'[3]Rounding'!$G$131=$B57,+'[3]Rounding'!H$131,0)+IF(+'[3]Rounding'!$G$132=$B57,+'[3]Rounding'!H$132,0)+IF(+'[3]Rounding'!$G$133=$B57,+'[3]Rounding'!H$133,0)</f>
        <v>0</v>
      </c>
      <c r="H57" s="60">
        <f>+'[3]Income-2022-leva'!H57/1000+IF(+'[3]Rounding'!$G$131=$B57,+'[3]Rounding'!I$131,0)+IF(+'[3]Rounding'!$G$132=$B57,+'[3]Rounding'!I$132,0)+IF(+'[3]Rounding'!$G$133=$B57,+'[3]Rounding'!I$133,0)</f>
        <v>0</v>
      </c>
      <c r="I57" s="24"/>
      <c r="J57" s="59">
        <f>+'[3]Income-2022-leva'!J57/1000+IF(+'[3]Rounding'!$K$131=$B57,+'[3]Rounding'!L$131,0)+IF(+'[3]Rounding'!$K$132=$B57,+'[3]Rounding'!L$132,0)+IF(+'[3]Rounding'!$K$133=$B57,+'[3]Rounding'!L$133,0)</f>
        <v>0</v>
      </c>
      <c r="K57" s="60">
        <f>+'[3]Income-2022-leva'!K57/1000+IF(+'[3]Rounding'!$K$131=$B57,+'[3]Rounding'!M$131,0)+IF(+'[3]Rounding'!$K$132=$B57,+'[3]Rounding'!M$132,0)+IF(+'[3]Rounding'!$K$133=$B57,+'[3]Rounding'!M$133,0)</f>
        <v>0</v>
      </c>
      <c r="L57" s="24"/>
      <c r="M57" s="59">
        <f>++D57+G57+J57+IF(+'[3]Rounding'!$O$131=$B57,+'[3]Rounding'!P$131,0)+IF(+'[3]Rounding'!$O$132=$B57,+'[3]Rounding'!P$132,0)+IF(+'[3]Rounding'!$O$133=$B57,+'[3]Rounding'!P$133,0)</f>
        <v>0</v>
      </c>
      <c r="N57" s="60">
        <f>++E57+H57+K57+IF(+'[3]Rounding'!$O$131=$B57,+'[3]Rounding'!Q$131,0)+IF(+'[3]Rounding'!$O$132=$B57,+'[3]Rounding'!Q$132,0)+IF(+'[3]Rounding'!$O$133=$B57,+'[3]Rounding'!Q$133,0)</f>
        <v>0</v>
      </c>
    </row>
    <row r="58" spans="1:14" ht="15">
      <c r="A58" s="31" t="s">
        <v>35</v>
      </c>
      <c r="B58" s="32">
        <v>620</v>
      </c>
      <c r="C58" s="24"/>
      <c r="D58" s="69">
        <f>+SUM(D55:D57)</f>
        <v>0</v>
      </c>
      <c r="E58" s="70">
        <f>+SUM(E55:E57)</f>
        <v>210.52720000000002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0</v>
      </c>
      <c r="N58" s="70">
        <f>+SUM(N55:N57)</f>
        <v>210.52720000000002</v>
      </c>
    </row>
    <row r="59" spans="1:14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</row>
    <row r="60" spans="1:14" ht="15">
      <c r="A60" s="8" t="s">
        <v>63</v>
      </c>
      <c r="B60" s="9">
        <v>631</v>
      </c>
      <c r="C60" s="24"/>
      <c r="D60" s="57">
        <f>+'[3]Income-2022-leva'!D60/1000+IF(+'[3]Rounding'!$C$131=$B60,+'[3]Rounding'!D$131,0)+IF(+'[3]Rounding'!$C$132=$B60,+'[3]Rounding'!D$132,0)+IF(+'[3]Rounding'!$C$133=$B60,+'[3]Rounding'!D$133,0)</f>
        <v>0</v>
      </c>
      <c r="E60" s="58">
        <f>+'[3]Income-2022-leva'!E60/1000+IF(+'[3]Rounding'!$C$131=$B60,+'[3]Rounding'!E$131,0)+IF(+'[3]Rounding'!$C$132=$B60,+'[3]Rounding'!E$132,0)+IF(+'[3]Rounding'!$C$133=$B60,+'[3]Rounding'!E$133,0)</f>
        <v>0</v>
      </c>
      <c r="F60" s="24"/>
      <c r="G60" s="57">
        <f>+'[3]Income-2022-leva'!G60/1000+IF(+'[3]Rounding'!$G$131=$B60,+'[3]Rounding'!H$131,0)+IF(+'[3]Rounding'!$G$132=$B60,+'[3]Rounding'!H$132,0)+IF(+'[3]Rounding'!$G$133=$B60,+'[3]Rounding'!H$133,0)</f>
        <v>0</v>
      </c>
      <c r="H60" s="58">
        <f>+'[3]Income-2022-leva'!H60/1000+IF(+'[3]Rounding'!$G$131=$B60,+'[3]Rounding'!I$131,0)+IF(+'[3]Rounding'!$G$132=$B60,+'[3]Rounding'!I$132,0)+IF(+'[3]Rounding'!$G$133=$B60,+'[3]Rounding'!I$133,0)</f>
        <v>0</v>
      </c>
      <c r="I60" s="24"/>
      <c r="J60" s="57">
        <f>+'[3]Income-2022-leva'!J60/1000+IF(+'[3]Rounding'!$K$131=$B60,+'[3]Rounding'!L$131,0)+IF(+'[3]Rounding'!$K$132=$B60,+'[3]Rounding'!L$132,0)+IF(+'[3]Rounding'!$K$133=$B60,+'[3]Rounding'!L$133,0)</f>
        <v>0</v>
      </c>
      <c r="K60" s="58">
        <f>+'[3]Income-2022-leva'!K60/1000+IF(+'[3]Rounding'!$K$131=$B60,+'[3]Rounding'!M$131,0)+IF(+'[3]Rounding'!$K$132=$B60,+'[3]Rounding'!M$132,0)+IF(+'[3]Rounding'!$K$133=$B60,+'[3]Rounding'!M$133,0)</f>
        <v>0</v>
      </c>
      <c r="L60" s="24"/>
      <c r="M60" s="57">
        <f>++D60+G60+J60+IF(+'[3]Rounding'!$O$131=$B60,+'[3]Rounding'!P$131,0)+IF(+'[3]Rounding'!$O$132=$B60,+'[3]Rounding'!P$132,0)+IF(+'[3]Rounding'!$O$133=$B60,+'[3]Rounding'!P$133,0)</f>
        <v>0</v>
      </c>
      <c r="N60" s="58">
        <f>++E60+H60+K60+IF(+'[3]Rounding'!$O$131=$B60,+'[3]Rounding'!Q$131,0)+IF(+'[3]Rounding'!$O$132=$B60,+'[3]Rounding'!Q$132,0)+IF(+'[3]Rounding'!$O$133=$B60,+'[3]Rounding'!Q$133,0)</f>
        <v>0</v>
      </c>
    </row>
    <row r="61" spans="1:14" ht="15">
      <c r="A61" s="10" t="s">
        <v>64</v>
      </c>
      <c r="B61" s="9">
        <v>632</v>
      </c>
      <c r="C61" s="24"/>
      <c r="D61" s="59">
        <f>+'[3]Income-2022-leva'!D61/1000+IF(+'[3]Rounding'!$C$131=$B61,+'[3]Rounding'!D$131,0)+IF(+'[3]Rounding'!$C$132=$B61,+'[3]Rounding'!D$132,0)+IF(+'[3]Rounding'!$C$133=$B61,+'[3]Rounding'!D$133,0)</f>
        <v>0</v>
      </c>
      <c r="E61" s="60">
        <f>+'[3]Income-2022-leva'!E61/1000+IF(+'[3]Rounding'!$C$131=$B61,+'[3]Rounding'!E$131,0)+IF(+'[3]Rounding'!$C$132=$B61,+'[3]Rounding'!E$132,0)+IF(+'[3]Rounding'!$C$133=$B61,+'[3]Rounding'!E$133,0)</f>
        <v>0</v>
      </c>
      <c r="F61" s="24"/>
      <c r="G61" s="59">
        <f>+'[3]Income-2022-leva'!G61/1000+IF(+'[3]Rounding'!$G$131=$B61,+'[3]Rounding'!H$131,0)+IF(+'[3]Rounding'!$G$132=$B61,+'[3]Rounding'!H$132,0)+IF(+'[3]Rounding'!$G$133=$B61,+'[3]Rounding'!H$133,0)</f>
        <v>0</v>
      </c>
      <c r="H61" s="60">
        <f>+'[3]Income-2022-leva'!H61/1000+IF(+'[3]Rounding'!$G$131=$B61,+'[3]Rounding'!I$131,0)+IF(+'[3]Rounding'!$G$132=$B61,+'[3]Rounding'!I$132,0)+IF(+'[3]Rounding'!$G$133=$B61,+'[3]Rounding'!I$133,0)</f>
        <v>0</v>
      </c>
      <c r="I61" s="24"/>
      <c r="J61" s="59">
        <f>+'[3]Income-2022-leva'!J61/1000+IF(+'[3]Rounding'!$K$131=$B61,+'[3]Rounding'!L$131,0)+IF(+'[3]Rounding'!$K$132=$B61,+'[3]Rounding'!L$132,0)+IF(+'[3]Rounding'!$K$133=$B61,+'[3]Rounding'!L$133,0)</f>
        <v>0</v>
      </c>
      <c r="K61" s="60">
        <f>+'[3]Income-2022-leva'!K61/1000+IF(+'[3]Rounding'!$K$131=$B61,+'[3]Rounding'!M$131,0)+IF(+'[3]Rounding'!$K$132=$B61,+'[3]Rounding'!M$132,0)+IF(+'[3]Rounding'!$K$133=$B61,+'[3]Rounding'!M$133,0)</f>
        <v>0</v>
      </c>
      <c r="L61" s="24"/>
      <c r="M61" s="59">
        <f>++D61+G61+J61+IF(+'[3]Rounding'!$O$131=$B61,+'[3]Rounding'!P$131,0)+IF(+'[3]Rounding'!$O$132=$B61,+'[3]Rounding'!P$132,0)+IF(+'[3]Rounding'!$O$133=$B61,+'[3]Rounding'!P$133,0)</f>
        <v>0</v>
      </c>
      <c r="N61" s="60">
        <f>++E61+H61+K61+IF(+'[3]Rounding'!$O$131=$B61,+'[3]Rounding'!Q$131,0)+IF(+'[3]Rounding'!$O$132=$B61,+'[3]Rounding'!Q$132,0)+IF(+'[3]Rounding'!$O$133=$B61,+'[3]Rounding'!Q$133,0)</f>
        <v>0</v>
      </c>
    </row>
    <row r="62" spans="1:14" ht="15">
      <c r="A62" s="31" t="s">
        <v>65</v>
      </c>
      <c r="B62" s="32">
        <v>630</v>
      </c>
      <c r="C62" s="24"/>
      <c r="D62" s="69">
        <f>++SUM(D60:D61)</f>
        <v>0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</v>
      </c>
      <c r="N62" s="70">
        <f>++SUM(N60:N61)</f>
        <v>0</v>
      </c>
    </row>
    <row r="63" spans="1:14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</row>
    <row r="64" spans="1:14" ht="15">
      <c r="A64" s="8" t="s">
        <v>67</v>
      </c>
      <c r="B64" s="9">
        <v>641</v>
      </c>
      <c r="C64" s="24"/>
      <c r="D64" s="57">
        <f>+'[3]Income-2022-leva'!D64/1000+IF(+'[3]Rounding'!$C$131=$B64,+'[3]Rounding'!D$131,0)+IF(+'[3]Rounding'!$C$132=$B64,+'[3]Rounding'!D$132,0)+IF(+'[3]Rounding'!$C$133=$B64,+'[3]Rounding'!D$133,0)</f>
        <v>334.11</v>
      </c>
      <c r="E64" s="58">
        <f>+'[3]Income-2022-leva'!E64/1000+IF(+'[3]Rounding'!$C$131=$B64,+'[3]Rounding'!E$131,0)+IF(+'[3]Rounding'!$C$132=$B64,+'[3]Rounding'!E$132,0)+IF(+'[3]Rounding'!$C$133=$B64,+'[3]Rounding'!E$133,0)</f>
        <v>1315.69992</v>
      </c>
      <c r="F64" s="24"/>
      <c r="G64" s="57">
        <f>+'[3]Income-2022-leva'!G64/1000+IF(+'[3]Rounding'!$G$131=$B64,+'[3]Rounding'!H$131,0)+IF(+'[3]Rounding'!$G$132=$B64,+'[3]Rounding'!H$132,0)+IF(+'[3]Rounding'!$G$133=$B64,+'[3]Rounding'!H$133,0)</f>
        <v>238.7971</v>
      </c>
      <c r="H64" s="58">
        <f>+'[3]Income-2022-leva'!H64/1000+IF(+'[3]Rounding'!$G$131=$B64,+'[3]Rounding'!I$131,0)+IF(+'[3]Rounding'!$G$132=$B64,+'[3]Rounding'!I$132,0)+IF(+'[3]Rounding'!$G$133=$B64,+'[3]Rounding'!I$133,0)</f>
        <v>345.20746999999994</v>
      </c>
      <c r="I64" s="24"/>
      <c r="J64" s="57">
        <f>+'[3]Income-2022-leva'!J64/1000+IF(+'[3]Rounding'!$K$131=$B64,+'[3]Rounding'!L$131,0)+IF(+'[3]Rounding'!$K$132=$B64,+'[3]Rounding'!L$132,0)+IF(+'[3]Rounding'!$K$133=$B64,+'[3]Rounding'!L$133,0)</f>
        <v>0</v>
      </c>
      <c r="K64" s="58">
        <f>+'[3]Income-2022-leva'!K64/1000+IF(+'[3]Rounding'!$K$131=$B64,+'[3]Rounding'!M$131,0)+IF(+'[3]Rounding'!$K$132=$B64,+'[3]Rounding'!M$132,0)+IF(+'[3]Rounding'!$K$133=$B64,+'[3]Rounding'!M$133,0)</f>
        <v>0</v>
      </c>
      <c r="L64" s="24"/>
      <c r="M64" s="57">
        <f>++D64+G64+J64+IF(+'[3]Rounding'!$O$131=$B64,+'[3]Rounding'!P$131,0)+IF(+'[3]Rounding'!$O$132=$B64,+'[3]Rounding'!P$132,0)+IF(+'[3]Rounding'!$O$133=$B64,+'[3]Rounding'!P$133,0)</f>
        <v>572.9071</v>
      </c>
      <c r="N64" s="58">
        <f>++E64+H64+K64+IF(+'[3]Rounding'!$O$131=$B64,+'[3]Rounding'!Q$131,0)+IF(+'[3]Rounding'!$O$132=$B64,+'[3]Rounding'!Q$132,0)+IF(+'[3]Rounding'!$O$133=$B64,+'[3]Rounding'!Q$133,0)</f>
        <v>1660.9073899999999</v>
      </c>
    </row>
    <row r="65" spans="1:14" ht="15">
      <c r="A65" s="8" t="s">
        <v>68</v>
      </c>
      <c r="B65" s="9">
        <f>1+B64</f>
        <v>642</v>
      </c>
      <c r="C65" s="24"/>
      <c r="D65" s="57">
        <f>+'[3]Income-2022-leva'!D65/1000+IF(+'[3]Rounding'!$C$131=$B65,+'[3]Rounding'!D$131,0)+IF(+'[3]Rounding'!$C$132=$B65,+'[3]Rounding'!D$132,0)+IF(+'[3]Rounding'!$C$133=$B65,+'[3]Rounding'!D$133,0)</f>
        <v>0</v>
      </c>
      <c r="E65" s="58">
        <f>+'[3]Income-2022-leva'!E65/1000+IF(+'[3]Rounding'!$C$131=$B65,+'[3]Rounding'!E$131,0)+IF(+'[3]Rounding'!$C$132=$B65,+'[3]Rounding'!E$132,0)+IF(+'[3]Rounding'!$C$133=$B65,+'[3]Rounding'!E$133,0)</f>
        <v>0</v>
      </c>
      <c r="F65" s="24"/>
      <c r="G65" s="57">
        <f>+'[3]Income-2022-leva'!G65/1000+IF(+'[3]Rounding'!$G$131=$B65,+'[3]Rounding'!H$131,0)+IF(+'[3]Rounding'!$G$132=$B65,+'[3]Rounding'!H$132,0)+IF(+'[3]Rounding'!$G$133=$B65,+'[3]Rounding'!H$133,0)</f>
        <v>0</v>
      </c>
      <c r="H65" s="58">
        <f>+'[3]Income-2022-leva'!H65/1000+IF(+'[3]Rounding'!$G$131=$B65,+'[3]Rounding'!I$131,0)+IF(+'[3]Rounding'!$G$132=$B65,+'[3]Rounding'!I$132,0)+IF(+'[3]Rounding'!$G$133=$B65,+'[3]Rounding'!I$133,0)</f>
        <v>0</v>
      </c>
      <c r="I65" s="24"/>
      <c r="J65" s="57">
        <f>+'[3]Income-2022-leva'!J65/1000+IF(+'[3]Rounding'!$K$131=$B65,+'[3]Rounding'!L$131,0)+IF(+'[3]Rounding'!$K$132=$B65,+'[3]Rounding'!L$132,0)+IF(+'[3]Rounding'!$K$133=$B65,+'[3]Rounding'!L$133,0)</f>
        <v>0</v>
      </c>
      <c r="K65" s="58">
        <f>+'[3]Income-2022-leva'!K65/1000+IF(+'[3]Rounding'!$K$131=$B65,+'[3]Rounding'!M$131,0)+IF(+'[3]Rounding'!$K$132=$B65,+'[3]Rounding'!M$132,0)+IF(+'[3]Rounding'!$K$133=$B65,+'[3]Rounding'!M$133,0)</f>
        <v>0</v>
      </c>
      <c r="L65" s="24"/>
      <c r="M65" s="57">
        <f>++D65+G65+J65+IF(+'[3]Rounding'!$O$131=$B65,+'[3]Rounding'!P$131,0)+IF(+'[3]Rounding'!$O$132=$B65,+'[3]Rounding'!P$132,0)+IF(+'[3]Rounding'!$O$133=$B65,+'[3]Rounding'!P$133,0)</f>
        <v>0</v>
      </c>
      <c r="N65" s="58">
        <f>++E65+H65+K65+IF(+'[3]Rounding'!$O$131=$B65,+'[3]Rounding'!Q$131,0)+IF(+'[3]Rounding'!$O$132=$B65,+'[3]Rounding'!Q$132,0)+IF(+'[3]Rounding'!$O$133=$B65,+'[3]Rounding'!Q$133,0)</f>
        <v>0</v>
      </c>
    </row>
    <row r="66" spans="1:14" ht="15">
      <c r="A66" s="31" t="s">
        <v>69</v>
      </c>
      <c r="B66" s="32">
        <v>640</v>
      </c>
      <c r="C66" s="24"/>
      <c r="D66" s="69">
        <f>++SUM(D64:D65)</f>
        <v>334.11</v>
      </c>
      <c r="E66" s="70">
        <f>++SUM(E64:E65)</f>
        <v>1315.69992</v>
      </c>
      <c r="F66" s="24"/>
      <c r="G66" s="69">
        <f>++SUM(G64:G65)</f>
        <v>238.7971</v>
      </c>
      <c r="H66" s="70">
        <f>++SUM(H64:H65)</f>
        <v>345.20746999999994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572.9071</v>
      </c>
      <c r="N66" s="70">
        <f>++SUM(N64:N65)</f>
        <v>1660.9073899999999</v>
      </c>
    </row>
    <row r="67" spans="1:14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</row>
    <row r="68" spans="1:14" ht="15">
      <c r="A68" s="8" t="s">
        <v>71</v>
      </c>
      <c r="B68" s="9">
        <v>651</v>
      </c>
      <c r="C68" s="24"/>
      <c r="D68" s="57">
        <f>+'[3]Income-2022-leva'!D68/1000+IF(+'[3]Rounding'!$C$131=$B68,+'[3]Rounding'!D$131,0)+IF(+'[3]Rounding'!$C$132=$B68,+'[3]Rounding'!D$132,0)+IF(+'[3]Rounding'!$C$133=$B68,+'[3]Rounding'!D$133,0)</f>
        <v>9</v>
      </c>
      <c r="E68" s="58">
        <f>+'[3]Income-2022-leva'!E68/1000+IF(+'[3]Rounding'!$C$131=$B68,+'[3]Rounding'!E$131,0)+IF(+'[3]Rounding'!$C$132=$B68,+'[3]Rounding'!E$132,0)+IF(+'[3]Rounding'!$C$133=$B68,+'[3]Rounding'!E$133,0)</f>
        <v>37.4</v>
      </c>
      <c r="F68" s="24"/>
      <c r="G68" s="57">
        <f>+'[3]Income-2022-leva'!G68/1000+IF(+'[3]Rounding'!$G$131=$B68,+'[3]Rounding'!H$131,0)+IF(+'[3]Rounding'!$G$132=$B68,+'[3]Rounding'!H$132,0)+IF(+'[3]Rounding'!$G$133=$B68,+'[3]Rounding'!H$133,0)</f>
        <v>0</v>
      </c>
      <c r="H68" s="58">
        <f>+'[3]Income-2022-leva'!H68/1000+IF(+'[3]Rounding'!$G$131=$B68,+'[3]Rounding'!I$131,0)+IF(+'[3]Rounding'!$G$132=$B68,+'[3]Rounding'!I$132,0)+IF(+'[3]Rounding'!$G$133=$B68,+'[3]Rounding'!I$133,0)</f>
        <v>0</v>
      </c>
      <c r="I68" s="24"/>
      <c r="J68" s="57">
        <f>+'[3]Income-2022-leva'!J68/1000+IF(+'[3]Rounding'!$K$131=$B68,+'[3]Rounding'!L$131,0)+IF(+'[3]Rounding'!$K$132=$B68,+'[3]Rounding'!L$132,0)+IF(+'[3]Rounding'!$K$133=$B68,+'[3]Rounding'!L$133,0)</f>
        <v>0</v>
      </c>
      <c r="K68" s="58">
        <f>+'[3]Income-2022-leva'!K68/1000+IF(+'[3]Rounding'!$K$131=$B68,+'[3]Rounding'!M$131,0)+IF(+'[3]Rounding'!$K$132=$B68,+'[3]Rounding'!M$132,0)+IF(+'[3]Rounding'!$K$133=$B68,+'[3]Rounding'!M$133,0)</f>
        <v>0</v>
      </c>
      <c r="L68" s="24"/>
      <c r="M68" s="57">
        <f>++D68+G68+J68+IF(+'[3]Rounding'!$O$131=$B68,+'[3]Rounding'!P$131,0)+IF(+'[3]Rounding'!$O$132=$B68,+'[3]Rounding'!P$132,0)+IF(+'[3]Rounding'!$O$133=$B68,+'[3]Rounding'!P$133,0)</f>
        <v>9</v>
      </c>
      <c r="N68" s="58">
        <f>++E68+H68+K68+IF(+'[3]Rounding'!$O$131=$B68,+'[3]Rounding'!Q$131,0)+IF(+'[3]Rounding'!$O$132=$B68,+'[3]Rounding'!Q$132,0)+IF(+'[3]Rounding'!$O$133=$B68,+'[3]Rounding'!Q$133,0)</f>
        <v>37.4</v>
      </c>
    </row>
    <row r="69" spans="1:14" ht="15">
      <c r="A69" s="8" t="s">
        <v>72</v>
      </c>
      <c r="B69" s="9">
        <f>1+B68</f>
        <v>652</v>
      </c>
      <c r="C69" s="24"/>
      <c r="D69" s="57">
        <f>+'[3]Income-2022-leva'!D69/1000+IF(+'[3]Rounding'!$C$131=$B69,+'[3]Rounding'!D$131,0)+IF(+'[3]Rounding'!$C$132=$B69,+'[3]Rounding'!D$132,0)+IF(+'[3]Rounding'!$C$133=$B69,+'[3]Rounding'!D$133,0)</f>
        <v>0</v>
      </c>
      <c r="E69" s="58">
        <f>+'[3]Income-2022-leva'!E69/1000+IF(+'[3]Rounding'!$C$131=$B69,+'[3]Rounding'!E$131,0)+IF(+'[3]Rounding'!$C$132=$B69,+'[3]Rounding'!E$132,0)+IF(+'[3]Rounding'!$C$133=$B69,+'[3]Rounding'!E$133,0)</f>
        <v>6.3539200000000005</v>
      </c>
      <c r="F69" s="24"/>
      <c r="G69" s="57">
        <f>+'[3]Income-2022-leva'!G69/1000+IF(+'[3]Rounding'!$G$131=$B69,+'[3]Rounding'!H$131,0)+IF(+'[3]Rounding'!$G$132=$B69,+'[3]Rounding'!H$132,0)+IF(+'[3]Rounding'!$G$133=$B69,+'[3]Rounding'!H$133,0)</f>
        <v>0</v>
      </c>
      <c r="H69" s="58">
        <f>+'[3]Income-2022-leva'!H69/1000+IF(+'[3]Rounding'!$G$131=$B69,+'[3]Rounding'!I$131,0)+IF(+'[3]Rounding'!$G$132=$B69,+'[3]Rounding'!I$132,0)+IF(+'[3]Rounding'!$G$133=$B69,+'[3]Rounding'!I$133,0)</f>
        <v>0</v>
      </c>
      <c r="I69" s="24"/>
      <c r="J69" s="57">
        <f>+'[3]Income-2022-leva'!J69/1000+IF(+'[3]Rounding'!$K$131=$B69,+'[3]Rounding'!L$131,0)+IF(+'[3]Rounding'!$K$132=$B69,+'[3]Rounding'!L$132,0)+IF(+'[3]Rounding'!$K$133=$B69,+'[3]Rounding'!L$133,0)</f>
        <v>0</v>
      </c>
      <c r="K69" s="58">
        <f>+'[3]Income-2022-leva'!K69/1000+IF(+'[3]Rounding'!$K$131=$B69,+'[3]Rounding'!M$131,0)+IF(+'[3]Rounding'!$K$132=$B69,+'[3]Rounding'!M$132,0)+IF(+'[3]Rounding'!$K$133=$B69,+'[3]Rounding'!M$133,0)</f>
        <v>0</v>
      </c>
      <c r="L69" s="24"/>
      <c r="M69" s="57">
        <f>++D69+G69+J69+IF(+'[3]Rounding'!$O$131=$B69,+'[3]Rounding'!P$131,0)+IF(+'[3]Rounding'!$O$132=$B69,+'[3]Rounding'!P$132,0)+IF(+'[3]Rounding'!$O$133=$B69,+'[3]Rounding'!P$133,0)</f>
        <v>0</v>
      </c>
      <c r="N69" s="58">
        <f>++E69+H69+K69+IF(+'[3]Rounding'!$O$131=$B69,+'[3]Rounding'!Q$131,0)+IF(+'[3]Rounding'!$O$132=$B69,+'[3]Rounding'!Q$132,0)+IF(+'[3]Rounding'!$O$133=$B69,+'[3]Rounding'!Q$133,0)</f>
        <v>6.3539200000000005</v>
      </c>
    </row>
    <row r="70" spans="1:14" ht="15">
      <c r="A70" s="31" t="s">
        <v>44</v>
      </c>
      <c r="B70" s="32">
        <v>659</v>
      </c>
      <c r="C70" s="24"/>
      <c r="D70" s="69">
        <f>++SUM(D68:D69)</f>
        <v>9</v>
      </c>
      <c r="E70" s="70">
        <f>++SUM(E68:E69)</f>
        <v>43.75392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9</v>
      </c>
      <c r="N70" s="70">
        <f>++SUM(N68:N69)</f>
        <v>43.75392</v>
      </c>
    </row>
    <row r="71" spans="1:14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</row>
    <row r="72" spans="1:14" ht="15">
      <c r="A72" s="31" t="s">
        <v>73</v>
      </c>
      <c r="B72" s="32">
        <v>660</v>
      </c>
      <c r="C72" s="24"/>
      <c r="D72" s="69">
        <f>+'[3]Income-2022-leva'!D72/1000+IF(+'[3]Rounding'!$C$131=$B72,+'[3]Rounding'!D$131,0)+IF(+'[3]Rounding'!$C$132=$B72,+'[3]Rounding'!D$132,0)+IF(+'[3]Rounding'!$C$133=$B72,+'[3]Rounding'!D$133,0)</f>
        <v>0.48876</v>
      </c>
      <c r="E72" s="70">
        <f>+'[3]Income-2022-leva'!E72/1000+IF(+'[3]Rounding'!$C$131=$B72,+'[3]Rounding'!E$131,0)+IF(+'[3]Rounding'!$C$132=$B72,+'[3]Rounding'!E$132,0)+IF(+'[3]Rounding'!$C$133=$B72,+'[3]Rounding'!E$133,0)</f>
        <v>3.6069899999999997</v>
      </c>
      <c r="F72" s="24"/>
      <c r="G72" s="69">
        <f>+'[3]Income-2022-leva'!G72/1000+IF(+'[3]Rounding'!$G$131=$B72,+'[3]Rounding'!H$131,0)+IF(+'[3]Rounding'!$G$132=$B72,+'[3]Rounding'!H$132,0)+IF(+'[3]Rounding'!$G$133=$B72,+'[3]Rounding'!H$133,0)</f>
        <v>0</v>
      </c>
      <c r="H72" s="70">
        <f>+'[3]Income-2022-leva'!H72/1000+IF(+'[3]Rounding'!$G$131=$B72,+'[3]Rounding'!I$131,0)+IF(+'[3]Rounding'!$G$132=$B72,+'[3]Rounding'!I$132,0)+IF(+'[3]Rounding'!$G$133=$B72,+'[3]Rounding'!I$133,0)</f>
        <v>0</v>
      </c>
      <c r="I72" s="24"/>
      <c r="J72" s="69">
        <f>+'[3]Income-2022-leva'!J72/1000+IF(+'[3]Rounding'!$K$131=$B72,+'[3]Rounding'!L$131,0)+IF(+'[3]Rounding'!$K$132=$B72,+'[3]Rounding'!L$132,0)+IF(+'[3]Rounding'!$K$133=$B72,+'[3]Rounding'!L$133,0)</f>
        <v>-0.48876</v>
      </c>
      <c r="K72" s="70">
        <f>+'[3]Income-2022-leva'!K72/1000+IF(+'[3]Rounding'!$K$131=$B72,+'[3]Rounding'!M$131,0)+IF(+'[3]Rounding'!$K$132=$B72,+'[3]Rounding'!M$132,0)+IF(+'[3]Rounding'!$K$133=$B72,+'[3]Rounding'!M$133,0)</f>
        <v>-35.655989999999996</v>
      </c>
      <c r="L72" s="24"/>
      <c r="M72" s="69">
        <f>++D72+G72+J72+IF(+'[3]Rounding'!$O$131=$B72,+'[3]Rounding'!P$131,0)+IF(+'[3]Rounding'!$O$132=$B72,+'[3]Rounding'!P$132,0)+IF(+'[3]Rounding'!$O$133=$B72,+'[3]Rounding'!P$133,0)</f>
        <v>0</v>
      </c>
      <c r="N72" s="70">
        <f>++E72+H72+K72+IF(+'[3]Rounding'!$O$131=$B72,+'[3]Rounding'!Q$131,0)+IF(+'[3]Rounding'!$O$132=$B72,+'[3]Rounding'!Q$132,0)+IF(+'[3]Rounding'!$O$133=$B72,+'[3]Rounding'!Q$133,0)</f>
        <v>-32.04899999999999</v>
      </c>
    </row>
    <row r="73" spans="1:14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</row>
    <row r="74" spans="1:14" ht="15">
      <c r="A74" s="31" t="s">
        <v>74</v>
      </c>
      <c r="B74" s="32">
        <v>670</v>
      </c>
      <c r="C74" s="24"/>
      <c r="D74" s="69">
        <f>+'[3]Income-2022-leva'!D74/1000+IF(+'[3]Rounding'!$C$131=$B74,+'[3]Rounding'!D$131,0)+IF(+'[3]Rounding'!$C$132=$B74,+'[3]Rounding'!D$132,0)+IF(+'[3]Rounding'!$C$133=$B74,+'[3]Rounding'!D$133,0)</f>
        <v>0</v>
      </c>
      <c r="E74" s="70">
        <f>+'[3]Income-2022-leva'!E74/1000+IF(+'[3]Rounding'!$C$131=$B74,+'[3]Rounding'!E$131,0)+IF(+'[3]Rounding'!$C$132=$B74,+'[3]Rounding'!E$132,0)+IF(+'[3]Rounding'!$C$133=$B74,+'[3]Rounding'!E$133,0)</f>
        <v>0</v>
      </c>
      <c r="F74" s="24"/>
      <c r="G74" s="69">
        <f>+'[3]Income-2022-leva'!G74/1000+IF(+'[3]Rounding'!$G$131=$B74,+'[3]Rounding'!H$131,0)+IF(+'[3]Rounding'!$G$132=$B74,+'[3]Rounding'!H$132,0)+IF(+'[3]Rounding'!$G$133=$B74,+'[3]Rounding'!H$133,0)</f>
        <v>0</v>
      </c>
      <c r="H74" s="70">
        <f>+'[3]Income-2022-leva'!H74/1000+IF(+'[3]Rounding'!$G$131=$B74,+'[3]Rounding'!I$131,0)+IF(+'[3]Rounding'!$G$132=$B74,+'[3]Rounding'!I$132,0)+IF(+'[3]Rounding'!$G$133=$B74,+'[3]Rounding'!I$133,0)</f>
        <v>0</v>
      </c>
      <c r="I74" s="24"/>
      <c r="J74" s="69">
        <f>+'[3]Income-2022-leva'!J74/1000+IF(+'[3]Rounding'!$K$131=$B74,+'[3]Rounding'!L$131,0)+IF(+'[3]Rounding'!$K$132=$B74,+'[3]Rounding'!L$132,0)+IF(+'[3]Rounding'!$K$133=$B74,+'[3]Rounding'!L$133,0)</f>
        <v>0</v>
      </c>
      <c r="K74" s="70">
        <f>+'[3]Income-2022-leva'!K74/1000+IF(+'[3]Rounding'!$K$131=$B74,+'[3]Rounding'!M$131,0)+IF(+'[3]Rounding'!$K$132=$B74,+'[3]Rounding'!M$132,0)+IF(+'[3]Rounding'!$K$133=$B74,+'[3]Rounding'!M$133,0)</f>
        <v>0</v>
      </c>
      <c r="L74" s="24"/>
      <c r="M74" s="69">
        <f>++D74+G74+J74+IF(+'[3]Rounding'!$O$131=$B74,+'[3]Rounding'!P$131,0)+IF(+'[3]Rounding'!$O$132=$B74,+'[3]Rounding'!P$132,0)+IF(+'[3]Rounding'!$O$133=$B74,+'[3]Rounding'!P$133,0)+P74</f>
        <v>0</v>
      </c>
      <c r="N74" s="70">
        <f>+E74+H74+K74+IF(+'[3]Rounding'!$O$131=$B74,+'[3]Rounding'!Q$131,0)+IF(+'[3]Rounding'!$O$132=$B74,+'[3]Rounding'!Q$132,0)+IF(+'[3]Rounding'!$O$133=$B74,+'[3]Rounding'!Q$133,0)+Q74</f>
        <v>0</v>
      </c>
    </row>
    <row r="75" spans="1:14" ht="15">
      <c r="A75" s="113" t="s">
        <v>75</v>
      </c>
      <c r="B75" s="114">
        <v>679</v>
      </c>
      <c r="C75" s="24"/>
      <c r="D75" s="115">
        <f>+'[3]Income-2022-leva'!D75/1000</f>
        <v>0</v>
      </c>
      <c r="E75" s="116">
        <f>+'[3]Income-2022-leva'!E75/1000</f>
        <v>0</v>
      </c>
      <c r="F75" s="24"/>
      <c r="G75" s="115">
        <f>+'[3]Income-2022-leva'!G75/1000</f>
        <v>0</v>
      </c>
      <c r="H75" s="116">
        <f>+'[3]Income-2022-leva'!H75/1000</f>
        <v>0</v>
      </c>
      <c r="I75" s="24"/>
      <c r="J75" s="115">
        <f>+'[3]Income-2022-leva'!J75/1000</f>
        <v>0</v>
      </c>
      <c r="K75" s="116">
        <f>+'[3]Income-2022-leva'!K75/1000</f>
        <v>0</v>
      </c>
      <c r="L75" s="24"/>
      <c r="M75" s="115">
        <f>++D75+G75+J75</f>
        <v>0</v>
      </c>
      <c r="N75" s="116">
        <f>+E75+H75+K75</f>
        <v>0</v>
      </c>
    </row>
    <row r="76" spans="1:14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</row>
    <row r="77" spans="1:14" ht="18" thickBot="1">
      <c r="A77" s="37" t="s">
        <v>76</v>
      </c>
      <c r="B77" s="38">
        <v>699</v>
      </c>
      <c r="C77" s="24"/>
      <c r="D77" s="71">
        <f>+D53+D58+D62+D66+D70+D72+D74</f>
        <v>8418.556670000002</v>
      </c>
      <c r="E77" s="72">
        <f>+E53+E58+E62+E66+E70+E72+E74</f>
        <v>31311.627810000005</v>
      </c>
      <c r="F77" s="24"/>
      <c r="G77" s="71">
        <f>+G53+G58+G62+G66+G70+G72+G74</f>
        <v>276.25274</v>
      </c>
      <c r="H77" s="72">
        <f>+H53+H58+H62+H66+H70+H72+H74</f>
        <v>435.73074999999994</v>
      </c>
      <c r="I77" s="24"/>
      <c r="J77" s="71">
        <f>+J53+J58+J62+J66+J70+J72+J74</f>
        <v>545.0391000000001</v>
      </c>
      <c r="K77" s="72">
        <f>+K53+K58+K62+K66+K70+K72+K74</f>
        <v>2281.5893099999994</v>
      </c>
      <c r="L77" s="24"/>
      <c r="M77" s="71">
        <f>+M53+M58+M62+M66+M70+M72+M74</f>
        <v>9239.84851</v>
      </c>
      <c r="N77" s="72">
        <f>+N53+N58+N62+N66+N70+N72+N74</f>
        <v>34028.94787</v>
      </c>
    </row>
    <row r="78" spans="1:14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</row>
    <row r="79" spans="1:14" ht="15">
      <c r="A79" s="8" t="s">
        <v>78</v>
      </c>
      <c r="B79" s="9">
        <v>681</v>
      </c>
      <c r="C79" s="24"/>
      <c r="D79" s="57">
        <f>+'[3]Income-2022-leva'!D79/1000+IF(+'[3]Rounding'!$C$131=$B79,+'[3]Rounding'!D$131,0)+IF(+'[3]Rounding'!$C$132=$B79,+'[3]Rounding'!D$132,0)+IF(+'[3]Rounding'!$C$133=$B79,+'[3]Rounding'!D$133,0)</f>
        <v>4032.64542</v>
      </c>
      <c r="E79" s="58">
        <f>+'[3]Income-2022-leva'!E79/1000+IF(+'[3]Rounding'!$C$131=$B79,+'[3]Rounding'!E$131,0)+IF(+'[3]Rounding'!$C$132=$B79,+'[3]Rounding'!E$132,0)+IF(+'[3]Rounding'!$C$133=$B79,+'[3]Rounding'!E$133,0)</f>
        <v>24790.12745</v>
      </c>
      <c r="F79" s="24"/>
      <c r="G79" s="57">
        <f>+'[3]Income-2022-leva'!G79/1000+IF(+'[3]Rounding'!$G$131=$B79,+'[3]Rounding'!H$131,0)+IF(+'[3]Rounding'!$G$132=$B79,+'[3]Rounding'!H$132,0)+IF(+'[3]Rounding'!$G$133=$B79,+'[3]Rounding'!H$133,0)</f>
        <v>0</v>
      </c>
      <c r="H79" s="58">
        <f>+'[3]Income-2022-leva'!H79/1000+IF(+'[3]Rounding'!$G$131=$B79,+'[3]Rounding'!I$131,0)+IF(+'[3]Rounding'!$G$132=$B79,+'[3]Rounding'!I$132,0)+IF(+'[3]Rounding'!$G$133=$B79,+'[3]Rounding'!I$133,0)</f>
        <v>673.46667</v>
      </c>
      <c r="I79" s="24"/>
      <c r="J79" s="57">
        <f>+'[3]Income-2022-leva'!J79/1000+IF(+'[3]Rounding'!$K$131=$B79,+'[3]Rounding'!L$131,0)+IF(+'[3]Rounding'!$K$132=$B79,+'[3]Rounding'!L$132,0)+IF(+'[3]Rounding'!$K$133=$B79,+'[3]Rounding'!L$133,0)</f>
        <v>0</v>
      </c>
      <c r="K79" s="58">
        <f>+'[3]Income-2022-leva'!K79/1000+IF(+'[3]Rounding'!$K$131=$B79,+'[3]Rounding'!M$131,0)+IF(+'[3]Rounding'!$K$132=$B79,+'[3]Rounding'!M$132,0)+IF(+'[3]Rounding'!$K$133=$B79,+'[3]Rounding'!M$133,0)</f>
        <v>0</v>
      </c>
      <c r="L79" s="24"/>
      <c r="M79" s="57">
        <f>++D79+G79+J79+IF(+'[3]Rounding'!$O$131=$B79,+'[3]Rounding'!P$131,0)+IF(+'[3]Rounding'!$O$132=$B79,+'[3]Rounding'!P$132,0)+IF(+'[3]Rounding'!$O$133=$B79,+'[3]Rounding'!P$133,0)</f>
        <v>4032.64542</v>
      </c>
      <c r="N79" s="58">
        <f>++E79+H79+K79+IF(+'[3]Rounding'!$O$131=$B79,+'[3]Rounding'!Q$131,0)+IF(+'[3]Rounding'!$O$132=$B79,+'[3]Rounding'!Q$132,0)+IF(+'[3]Rounding'!$O$133=$B79,+'[3]Rounding'!Q$133,0)</f>
        <v>25463.59412</v>
      </c>
    </row>
    <row r="80" spans="1:14" ht="15">
      <c r="A80" s="8" t="s">
        <v>79</v>
      </c>
      <c r="B80" s="9">
        <v>682</v>
      </c>
      <c r="C80" s="24"/>
      <c r="D80" s="57">
        <f>+'[3]Income-2022-leva'!D80/1000+IF(+'[3]Rounding'!$C$131=$B80,+'[3]Rounding'!D$131,0)+IF(+'[3]Rounding'!$C$132=$B80,+'[3]Rounding'!D$132,0)+IF(+'[3]Rounding'!$C$133=$B80,+'[3]Rounding'!D$133,0)</f>
        <v>0</v>
      </c>
      <c r="E80" s="58">
        <f>+'[3]Income-2022-leva'!E80/1000+IF(+'[3]Rounding'!$C$131=$B80,+'[3]Rounding'!E$131,0)+IF(+'[3]Rounding'!$C$132=$B80,+'[3]Rounding'!E$132,0)+IF(+'[3]Rounding'!$C$133=$B80,+'[3]Rounding'!E$133,0)</f>
        <v>0</v>
      </c>
      <c r="F80" s="24"/>
      <c r="G80" s="57">
        <f>+'[3]Income-2022-leva'!G80/1000+IF(+'[3]Rounding'!$G$131=$B80,+'[3]Rounding'!H$131,0)+IF(+'[3]Rounding'!$G$132=$B80,+'[3]Rounding'!H$132,0)+IF(+'[3]Rounding'!$G$133=$B80,+'[3]Rounding'!H$133,0)</f>
        <v>0</v>
      </c>
      <c r="H80" s="58">
        <f>+'[3]Income-2022-leva'!H80/1000+IF(+'[3]Rounding'!$G$131=$B80,+'[3]Rounding'!I$131,0)+IF(+'[3]Rounding'!$G$132=$B80,+'[3]Rounding'!I$132,0)+IF(+'[3]Rounding'!$G$133=$B80,+'[3]Rounding'!I$133,0)</f>
        <v>0</v>
      </c>
      <c r="I80" s="24"/>
      <c r="J80" s="57">
        <f>+'[3]Income-2022-leva'!J80/1000+IF(+'[3]Rounding'!$K$131=$B80,+'[3]Rounding'!L$131,0)+IF(+'[3]Rounding'!$K$132=$B80,+'[3]Rounding'!L$132,0)+IF(+'[3]Rounding'!$K$133=$B80,+'[3]Rounding'!L$133,0)</f>
        <v>0</v>
      </c>
      <c r="K80" s="58">
        <f>+'[3]Income-2022-leva'!K80/1000+IF(+'[3]Rounding'!$K$131=$B80,+'[3]Rounding'!M$131,0)+IF(+'[3]Rounding'!$K$132=$B80,+'[3]Rounding'!M$132,0)+IF(+'[3]Rounding'!$K$133=$B80,+'[3]Rounding'!M$133,0)</f>
        <v>0</v>
      </c>
      <c r="L80" s="24"/>
      <c r="M80" s="57">
        <f>++D80+G80+J80+IF(+'[3]Rounding'!$O$131=$B80,+'[3]Rounding'!P$131,0)+IF(+'[3]Rounding'!$O$132=$B80,+'[3]Rounding'!P$132,0)+IF(+'[3]Rounding'!$O$133=$B80,+'[3]Rounding'!P$133,0)</f>
        <v>0</v>
      </c>
      <c r="N80" s="58">
        <f>++E80+H80+K80+IF(+'[3]Rounding'!$O$131=$B80,+'[3]Rounding'!Q$131,0)+IF(+'[3]Rounding'!$O$132=$B80,+'[3]Rounding'!Q$132,0)+IF(+'[3]Rounding'!$O$133=$B80,+'[3]Rounding'!Q$133,0)</f>
        <v>0</v>
      </c>
    </row>
    <row r="81" spans="1:14" ht="18" thickBot="1">
      <c r="A81" s="35" t="s">
        <v>80</v>
      </c>
      <c r="B81" s="36">
        <v>680</v>
      </c>
      <c r="C81" s="24"/>
      <c r="D81" s="73">
        <f>+SUM(D79:D80)</f>
        <v>4032.64542</v>
      </c>
      <c r="E81" s="74">
        <f>+SUM(E79:E80)</f>
        <v>24790.12745</v>
      </c>
      <c r="F81" s="24"/>
      <c r="G81" s="73">
        <f>+SUM(G79:G80)</f>
        <v>0</v>
      </c>
      <c r="H81" s="74">
        <f>+SUM(H79:H80)</f>
        <v>673.46667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4032.64542</v>
      </c>
      <c r="N81" s="74">
        <f>+SUM(N79:N80)</f>
        <v>25463.59412</v>
      </c>
    </row>
    <row r="82" spans="1:14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</row>
    <row r="83" spans="1:14" ht="15">
      <c r="A83" s="8" t="s">
        <v>82</v>
      </c>
      <c r="B83" s="9">
        <v>761</v>
      </c>
      <c r="C83" s="24"/>
      <c r="D83" s="57">
        <f>+'[3]Income-2022-leva'!D83/1000+IF(+'[3]Rounding'!$C$131=$B83,+'[3]Rounding'!D$131,0)+IF(+'[3]Rounding'!$C$132=$B83,+'[3]Rounding'!D$132,0)+IF(+'[3]Rounding'!$C$133=$B83,+'[3]Rounding'!D$133,0)</f>
        <v>0</v>
      </c>
      <c r="E83" s="58">
        <f>+'[3]Income-2022-leva'!E83/1000+IF(+'[3]Rounding'!$C$131=$B83,+'[3]Rounding'!E$131,0)+IF(+'[3]Rounding'!$C$132=$B83,+'[3]Rounding'!E$132,0)+IF(+'[3]Rounding'!$C$133=$B83,+'[3]Rounding'!E$133,0)</f>
        <v>0</v>
      </c>
      <c r="F83" s="24"/>
      <c r="G83" s="57">
        <f>+'[3]Income-2022-leva'!G83/1000+IF(+'[3]Rounding'!$G$131=$B83,+'[3]Rounding'!H$131,0)+IF(+'[3]Rounding'!$G$132=$B83,+'[3]Rounding'!H$132,0)+IF(+'[3]Rounding'!$G$133=$B83,+'[3]Rounding'!H$133,0)</f>
        <v>0</v>
      </c>
      <c r="H83" s="58">
        <f>+'[3]Income-2022-leva'!H83/1000+IF(+'[3]Rounding'!$G$131=$B83,+'[3]Rounding'!I$131,0)+IF(+'[3]Rounding'!$G$132=$B83,+'[3]Rounding'!I$132,0)+IF(+'[3]Rounding'!$G$133=$B83,+'[3]Rounding'!I$133,0)</f>
        <v>0</v>
      </c>
      <c r="I83" s="24"/>
      <c r="J83" s="57">
        <f>+'[3]Income-2022-leva'!J83/1000+IF(+'[3]Rounding'!$K$131=$B83,+'[3]Rounding'!L$131,0)+IF(+'[3]Rounding'!$K$132=$B83,+'[3]Rounding'!L$132,0)+IF(+'[3]Rounding'!$K$133=$B83,+'[3]Rounding'!L$133,0)</f>
        <v>0</v>
      </c>
      <c r="K83" s="58">
        <f>+'[3]Income-2022-leva'!K83/1000+IF(+'[3]Rounding'!$K$131=$B83,+'[3]Rounding'!M$131,0)+IF(+'[3]Rounding'!$K$132=$B83,+'[3]Rounding'!M$132,0)+IF(+'[3]Rounding'!$K$133=$B83,+'[3]Rounding'!M$133,0)</f>
        <v>0</v>
      </c>
      <c r="L83" s="24"/>
      <c r="M83" s="57">
        <f>++D83+G83+J83+IF(+'[3]Rounding'!$O$131=$B83,+'[3]Rounding'!P$131,0)+IF(+'[3]Rounding'!$O$132=$B83,+'[3]Rounding'!P$132,0)+IF(+'[3]Rounding'!$O$133=$B83,+'[3]Rounding'!P$133,0)</f>
        <v>0</v>
      </c>
      <c r="N83" s="58">
        <f>++E83+H83+K83+IF(+'[3]Rounding'!$O$131=$B83,+'[3]Rounding'!Q$131,0)+IF(+'[3]Rounding'!$O$132=$B83,+'[3]Rounding'!Q$132,0)+IF(+'[3]Rounding'!$O$133=$B83,+'[3]Rounding'!Q$133,0)</f>
        <v>0</v>
      </c>
    </row>
    <row r="84" spans="1:14" ht="15">
      <c r="A84" s="8" t="s">
        <v>83</v>
      </c>
      <c r="B84" s="9">
        <f>1+B83</f>
        <v>762</v>
      </c>
      <c r="C84" s="24"/>
      <c r="D84" s="57">
        <f>+'[3]Income-2022-leva'!D84/1000+IF(+'[3]Rounding'!$C$131=$B84,+'[3]Rounding'!D$131,0)+IF(+'[3]Rounding'!$C$132=$B84,+'[3]Rounding'!D$132,0)+IF(+'[3]Rounding'!$C$133=$B84,+'[3]Rounding'!D$133,0)</f>
        <v>-0.018609999999999998</v>
      </c>
      <c r="E84" s="58">
        <f>+'[3]Income-2022-leva'!E84/1000+IF(+'[3]Rounding'!$C$131=$B84,+'[3]Rounding'!E$131,0)+IF(+'[3]Rounding'!$C$132=$B84,+'[3]Rounding'!E$132,0)+IF(+'[3]Rounding'!$C$133=$B84,+'[3]Rounding'!E$133,0)</f>
        <v>-0.2332</v>
      </c>
      <c r="F84" s="24"/>
      <c r="G84" s="57">
        <f>+'[3]Income-2022-leva'!G84/1000+IF(+'[3]Rounding'!$G$131=$B84,+'[3]Rounding'!H$131,0)+IF(+'[3]Rounding'!$G$132=$B84,+'[3]Rounding'!H$132,0)+IF(+'[3]Rounding'!$G$133=$B84,+'[3]Rounding'!H$133,0)</f>
        <v>-0.40124</v>
      </c>
      <c r="H84" s="58">
        <f>+'[3]Income-2022-leva'!H84/1000+IF(+'[3]Rounding'!$G$131=$B84,+'[3]Rounding'!I$131,0)+IF(+'[3]Rounding'!$G$132=$B84,+'[3]Rounding'!I$132,0)+IF(+'[3]Rounding'!$G$133=$B84,+'[3]Rounding'!I$133,0)</f>
        <v>-0.82665</v>
      </c>
      <c r="I84" s="24"/>
      <c r="J84" s="57">
        <f>+'[3]Income-2022-leva'!J84/1000+IF(+'[3]Rounding'!$K$131=$B84,+'[3]Rounding'!L$131,0)+IF(+'[3]Rounding'!$K$132=$B84,+'[3]Rounding'!L$132,0)+IF(+'[3]Rounding'!$K$133=$B84,+'[3]Rounding'!L$133,0)</f>
        <v>0</v>
      </c>
      <c r="K84" s="58">
        <f>+'[3]Income-2022-leva'!K84/1000+IF(+'[3]Rounding'!$K$131=$B84,+'[3]Rounding'!M$131,0)+IF(+'[3]Rounding'!$K$132=$B84,+'[3]Rounding'!M$132,0)+IF(+'[3]Rounding'!$K$133=$B84,+'[3]Rounding'!M$133,0)</f>
        <v>0</v>
      </c>
      <c r="L84" s="24"/>
      <c r="M84" s="57">
        <f>++D84+G84+J84+IF(+'[3]Rounding'!$O$131=$B84,+'[3]Rounding'!P$131,0)+IF(+'[3]Rounding'!$O$132=$B84,+'[3]Rounding'!P$132,0)+IF(+'[3]Rounding'!$O$133=$B84,+'[3]Rounding'!P$133,0)</f>
        <v>-0.41985</v>
      </c>
      <c r="N84" s="58">
        <f>++E84+H84+K84+IF(+'[3]Rounding'!$O$131=$B84,+'[3]Rounding'!Q$131,0)+IF(+'[3]Rounding'!$O$132=$B84,+'[3]Rounding'!Q$132,0)+IF(+'[3]Rounding'!$O$133=$B84,+'[3]Rounding'!Q$133,0)</f>
        <v>-1.05985</v>
      </c>
    </row>
    <row r="85" spans="1:14" ht="18" thickBot="1">
      <c r="A85" s="46" t="s">
        <v>84</v>
      </c>
      <c r="B85" s="47">
        <v>760</v>
      </c>
      <c r="C85" s="24"/>
      <c r="D85" s="75">
        <f>+SUM(D83:D84)</f>
        <v>-0.018609999999999998</v>
      </c>
      <c r="E85" s="76">
        <f>+SUM(E83:E84)</f>
        <v>-0.2332</v>
      </c>
      <c r="F85" s="24"/>
      <c r="G85" s="75">
        <f>+SUM(G83:G84)</f>
        <v>-0.40124</v>
      </c>
      <c r="H85" s="76">
        <f>+SUM(H83:H84)</f>
        <v>-0.82665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-0.41985</v>
      </c>
      <c r="N85" s="76">
        <f>+SUM(N83:N84)</f>
        <v>-1.05985</v>
      </c>
    </row>
    <row r="86" spans="1:14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</row>
    <row r="87" spans="1:14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</row>
    <row r="88" spans="1:14" ht="15">
      <c r="A88" s="8" t="s">
        <v>87</v>
      </c>
      <c r="B88" s="9">
        <v>771</v>
      </c>
      <c r="C88" s="24"/>
      <c r="D88" s="57">
        <f>+'[3]Income-2022-leva'!D88/1000+IF(+'[3]Rounding'!$C$131=$B88,+'[3]Rounding'!D$131,0)+IF(+'[3]Rounding'!$C$132=$B88,+'[3]Rounding'!D$132,0)+IF(+'[3]Rounding'!$C$133=$B88,+'[3]Rounding'!D$133,0)</f>
        <v>-30.353849999999998</v>
      </c>
      <c r="E88" s="58">
        <f>+'[3]Income-2022-leva'!E88/1000+IF(+'[3]Rounding'!$C$131=$B88,+'[3]Rounding'!E$131,0)+IF(+'[3]Rounding'!$C$132=$B88,+'[3]Rounding'!E$132,0)+IF(+'[3]Rounding'!$C$133=$B88,+'[3]Rounding'!E$133,0)</f>
        <v>1314.57818</v>
      </c>
      <c r="F88" s="24"/>
      <c r="G88" s="57">
        <f>+'[3]Income-2022-leva'!G88/1000+IF(+'[3]Rounding'!$G$131=$B88,+'[3]Rounding'!H$131,0)+IF(+'[3]Rounding'!$G$132=$B88,+'[3]Rounding'!H$132,0)+IF(+'[3]Rounding'!$G$133=$B88,+'[3]Rounding'!H$133,0)</f>
        <v>0</v>
      </c>
      <c r="H88" s="58">
        <f>+'[3]Income-2022-leva'!H88/1000+IF(+'[3]Rounding'!$G$131=$B88,+'[3]Rounding'!I$131,0)+IF(+'[3]Rounding'!$G$132=$B88,+'[3]Rounding'!I$132,0)+IF(+'[3]Rounding'!$G$133=$B88,+'[3]Rounding'!I$133,0)</f>
        <v>0</v>
      </c>
      <c r="I88" s="24"/>
      <c r="J88" s="57">
        <f>+'[3]Income-2022-leva'!J88/1000+IF(+'[3]Rounding'!$K$131=$B88,+'[3]Rounding'!L$131,0)+IF(+'[3]Rounding'!$K$132=$B88,+'[3]Rounding'!L$132,0)+IF(+'[3]Rounding'!$K$133=$B88,+'[3]Rounding'!L$133,0)</f>
        <v>-5.0851999999999995</v>
      </c>
      <c r="K88" s="58">
        <f>+'[3]Income-2022-leva'!K88/1000+IF(+'[3]Rounding'!$K$131=$B88,+'[3]Rounding'!M$131,0)+IF(+'[3]Rounding'!$K$132=$B88,+'[3]Rounding'!M$132,0)+IF(+'[3]Rounding'!$K$133=$B88,+'[3]Rounding'!M$133,0)</f>
        <v>1741.42947</v>
      </c>
      <c r="L88" s="24"/>
      <c r="M88" s="57">
        <f>++D88+G88+J88+IF(+'[3]Rounding'!$O$131=$B88,+'[3]Rounding'!P$131,0)+IF(+'[3]Rounding'!$O$132=$B88,+'[3]Rounding'!P$132,0)+IF(+'[3]Rounding'!$O$133=$B88,+'[3]Rounding'!P$133,0)</f>
        <v>-35.439049999999995</v>
      </c>
      <c r="N88" s="58">
        <f>++E88+H88+K88+IF(+'[3]Rounding'!$O$131=$B88,+'[3]Rounding'!Q$131,0)+IF(+'[3]Rounding'!$O$132=$B88,+'[3]Rounding'!Q$132,0)+IF(+'[3]Rounding'!$O$133=$B88,+'[3]Rounding'!Q$133,0)</f>
        <v>3056.00765</v>
      </c>
    </row>
    <row r="89" spans="1:14" ht="15">
      <c r="A89" s="8" t="s">
        <v>88</v>
      </c>
      <c r="B89" s="9">
        <f>1+B88</f>
        <v>772</v>
      </c>
      <c r="C89" s="24"/>
      <c r="D89" s="57">
        <f>+'[3]Income-2022-leva'!D89/1000+IF(+'[3]Rounding'!$C$131=$B89,+'[3]Rounding'!D$131,0)+IF(+'[3]Rounding'!$C$132=$B89,+'[3]Rounding'!D$132,0)+IF(+'[3]Rounding'!$C$133=$B89,+'[3]Rounding'!D$133,0)</f>
        <v>0</v>
      </c>
      <c r="E89" s="58">
        <f>+'[3]Income-2022-leva'!E89/1000+IF(+'[3]Rounding'!$C$131=$B89,+'[3]Rounding'!E$131,0)+IF(+'[3]Rounding'!$C$132=$B89,+'[3]Rounding'!E$132,0)+IF(+'[3]Rounding'!$C$133=$B89,+'[3]Rounding'!E$133,0)</f>
        <v>0</v>
      </c>
      <c r="F89" s="24"/>
      <c r="G89" s="57">
        <f>+'[3]Income-2022-leva'!G89/1000+IF(+'[3]Rounding'!$G$131=$B89,+'[3]Rounding'!H$131,0)+IF(+'[3]Rounding'!$G$132=$B89,+'[3]Rounding'!H$132,0)+IF(+'[3]Rounding'!$G$133=$B89,+'[3]Rounding'!H$133,0)</f>
        <v>0</v>
      </c>
      <c r="H89" s="58">
        <f>+'[3]Income-2022-leva'!H89/1000+IF(+'[3]Rounding'!$G$131=$B89,+'[3]Rounding'!I$131,0)+IF(+'[3]Rounding'!$G$132=$B89,+'[3]Rounding'!I$132,0)+IF(+'[3]Rounding'!$G$133=$B89,+'[3]Rounding'!I$133,0)</f>
        <v>0</v>
      </c>
      <c r="I89" s="24"/>
      <c r="J89" s="57">
        <f>+'[3]Income-2022-leva'!J89/1000+IF(+'[3]Rounding'!$K$131=$B89,+'[3]Rounding'!L$131,0)+IF(+'[3]Rounding'!$K$132=$B89,+'[3]Rounding'!L$132,0)+IF(+'[3]Rounding'!$K$133=$B89,+'[3]Rounding'!L$133,0)</f>
        <v>0</v>
      </c>
      <c r="K89" s="58">
        <f>+'[3]Income-2022-leva'!K89/1000+IF(+'[3]Rounding'!$K$131=$B89,+'[3]Rounding'!M$131,0)+IF(+'[3]Rounding'!$K$132=$B89,+'[3]Rounding'!M$132,0)+IF(+'[3]Rounding'!$K$133=$B89,+'[3]Rounding'!M$133,0)</f>
        <v>0</v>
      </c>
      <c r="L89" s="24"/>
      <c r="M89" s="57">
        <f>++D89+G89+J89+IF(+'[3]Rounding'!$O$131=$B89,+'[3]Rounding'!P$131,0)+IF(+'[3]Rounding'!$O$132=$B89,+'[3]Rounding'!P$132,0)+IF(+'[3]Rounding'!$O$133=$B89,+'[3]Rounding'!P$133,0)</f>
        <v>0</v>
      </c>
      <c r="N89" s="58">
        <f>++E89+H89+K89+IF(+'[3]Rounding'!$O$131=$B89,+'[3]Rounding'!Q$131,0)+IF(+'[3]Rounding'!$O$132=$B89,+'[3]Rounding'!Q$132,0)+IF(+'[3]Rounding'!$O$133=$B89,+'[3]Rounding'!Q$133,0)</f>
        <v>0</v>
      </c>
    </row>
    <row r="90" spans="1:14" ht="15">
      <c r="A90" s="48" t="s">
        <v>30</v>
      </c>
      <c r="B90" s="49">
        <v>770</v>
      </c>
      <c r="C90" s="24"/>
      <c r="D90" s="77">
        <f>+SUM(D88:D89)</f>
        <v>-30.353849999999998</v>
      </c>
      <c r="E90" s="78">
        <f>+SUM(E88:E89)</f>
        <v>1314.57818</v>
      </c>
      <c r="F90" s="24"/>
      <c r="G90" s="77">
        <f>+SUM(G88:G89)</f>
        <v>0</v>
      </c>
      <c r="H90" s="78">
        <f>+SUM(H88:H89)</f>
        <v>0</v>
      </c>
      <c r="I90" s="24"/>
      <c r="J90" s="77">
        <f>+SUM(J88:J89)</f>
        <v>-5.0851999999999995</v>
      </c>
      <c r="K90" s="78">
        <f>+SUM(K88:K89)</f>
        <v>1741.42947</v>
      </c>
      <c r="L90" s="24"/>
      <c r="M90" s="77">
        <f>+SUM(M88:M89)</f>
        <v>-35.439049999999995</v>
      </c>
      <c r="N90" s="78">
        <f>+SUM(N88:N89)</f>
        <v>3056.00765</v>
      </c>
    </row>
    <row r="91" spans="1:14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</row>
    <row r="92" spans="1:14" ht="15">
      <c r="A92" s="8" t="s">
        <v>90</v>
      </c>
      <c r="B92" s="9">
        <v>781</v>
      </c>
      <c r="C92" s="24"/>
      <c r="D92" s="57">
        <f>+'[3]Income-2022-leva'!D92/1000+IF(+'[3]Rounding'!$C$131=$B92,+'[3]Rounding'!D$131,0)+IF(+'[3]Rounding'!$C$132=$B92,+'[3]Rounding'!D$132,0)+IF(+'[3]Rounding'!$C$133=$B92,+'[3]Rounding'!D$133,0)</f>
        <v>-3.88005</v>
      </c>
      <c r="E92" s="58">
        <f>+'[3]Income-2022-leva'!E92/1000+IF(+'[3]Rounding'!$C$131=$B92,+'[3]Rounding'!E$131,0)+IF(+'[3]Rounding'!$C$132=$B92,+'[3]Rounding'!E$132,0)+IF(+'[3]Rounding'!$C$133=$B92,+'[3]Rounding'!E$133,0)</f>
        <v>0</v>
      </c>
      <c r="F92" s="24"/>
      <c r="G92" s="57">
        <f>+'[3]Income-2022-leva'!G92/1000+IF(+'[3]Rounding'!$G$131=$B92,+'[3]Rounding'!H$131,0)+IF(+'[3]Rounding'!$G$132=$B92,+'[3]Rounding'!H$132,0)+IF(+'[3]Rounding'!$G$133=$B92,+'[3]Rounding'!H$133,0)</f>
        <v>0</v>
      </c>
      <c r="H92" s="58">
        <f>+'[3]Income-2022-leva'!H92/1000+IF(+'[3]Rounding'!$G$131=$B92,+'[3]Rounding'!I$131,0)+IF(+'[3]Rounding'!$G$132=$B92,+'[3]Rounding'!I$132,0)+IF(+'[3]Rounding'!$G$133=$B92,+'[3]Rounding'!I$133,0)</f>
        <v>0</v>
      </c>
      <c r="I92" s="24"/>
      <c r="J92" s="57">
        <f>+'[3]Income-2022-leva'!J92/1000+IF(+'[3]Rounding'!$K$131=$B92,+'[3]Rounding'!L$131,0)+IF(+'[3]Rounding'!$K$132=$B92,+'[3]Rounding'!L$132,0)+IF(+'[3]Rounding'!$K$133=$B92,+'[3]Rounding'!L$133,0)</f>
        <v>15.87782</v>
      </c>
      <c r="K92" s="58">
        <f>+'[3]Income-2022-leva'!K92/1000+IF(+'[3]Rounding'!$K$131=$B92,+'[3]Rounding'!M$131,0)+IF(+'[3]Rounding'!$K$132=$B92,+'[3]Rounding'!M$132,0)+IF(+'[3]Rounding'!$K$133=$B92,+'[3]Rounding'!M$133,0)</f>
        <v>0</v>
      </c>
      <c r="L92" s="24"/>
      <c r="M92" s="57">
        <f>++D92+G92+J92+IF(+'[3]Rounding'!$O$131=$B92,+'[3]Rounding'!P$131,0)+IF(+'[3]Rounding'!$O$132=$B92,+'[3]Rounding'!P$132,0)+IF(+'[3]Rounding'!$O$133=$B92,+'[3]Rounding'!P$133,0)</f>
        <v>11.99777</v>
      </c>
      <c r="N92" s="58">
        <f>++E92+H92+K92+IF(+'[3]Rounding'!$O$131=$B92,+'[3]Rounding'!Q$131,0)+IF(+'[3]Rounding'!$O$132=$B92,+'[3]Rounding'!Q$132,0)+IF(+'[3]Rounding'!$O$133=$B92,+'[3]Rounding'!Q$133,0)</f>
        <v>0</v>
      </c>
    </row>
    <row r="93" spans="1:14" ht="15">
      <c r="A93" s="8" t="s">
        <v>91</v>
      </c>
      <c r="B93" s="9">
        <f>1+B92</f>
        <v>782</v>
      </c>
      <c r="C93" s="24"/>
      <c r="D93" s="57">
        <f>+'[3]Income-2022-leva'!D93/1000+IF(+'[3]Rounding'!$C$131=$B93,+'[3]Rounding'!D$131,0)+IF(+'[3]Rounding'!$C$132=$B93,+'[3]Rounding'!D$132,0)+IF(+'[3]Rounding'!$C$133=$B93,+'[3]Rounding'!D$133,0)</f>
        <v>0</v>
      </c>
      <c r="E93" s="58">
        <f>+'[3]Income-2022-leva'!E93/1000+IF(+'[3]Rounding'!$C$131=$B93,+'[3]Rounding'!E$131,0)+IF(+'[3]Rounding'!$C$132=$B93,+'[3]Rounding'!E$132,0)+IF(+'[3]Rounding'!$C$133=$B93,+'[3]Rounding'!E$133,0)</f>
        <v>0</v>
      </c>
      <c r="F93" s="24"/>
      <c r="G93" s="57">
        <f>+'[3]Income-2022-leva'!G93/1000+IF(+'[3]Rounding'!$G$131=$B93,+'[3]Rounding'!H$131,0)+IF(+'[3]Rounding'!$G$132=$B93,+'[3]Rounding'!H$132,0)+IF(+'[3]Rounding'!$G$133=$B93,+'[3]Rounding'!H$133,0)</f>
        <v>0</v>
      </c>
      <c r="H93" s="58">
        <f>+'[3]Income-2022-leva'!H93/1000+IF(+'[3]Rounding'!$G$131=$B93,+'[3]Rounding'!I$131,0)+IF(+'[3]Rounding'!$G$132=$B93,+'[3]Rounding'!I$132,0)+IF(+'[3]Rounding'!$G$133=$B93,+'[3]Rounding'!I$133,0)</f>
        <v>0</v>
      </c>
      <c r="I93" s="24"/>
      <c r="J93" s="57">
        <f>+'[3]Income-2022-leva'!J93/1000+IF(+'[3]Rounding'!$K$131=$B93,+'[3]Rounding'!L$131,0)+IF(+'[3]Rounding'!$K$132=$B93,+'[3]Rounding'!L$132,0)+IF(+'[3]Rounding'!$K$133=$B93,+'[3]Rounding'!L$133,0)</f>
        <v>0</v>
      </c>
      <c r="K93" s="58">
        <f>+'[3]Income-2022-leva'!K93/1000+IF(+'[3]Rounding'!$K$131=$B93,+'[3]Rounding'!M$131,0)+IF(+'[3]Rounding'!$K$132=$B93,+'[3]Rounding'!M$132,0)+IF(+'[3]Rounding'!$K$133=$B93,+'[3]Rounding'!M$133,0)</f>
        <v>0</v>
      </c>
      <c r="L93" s="24"/>
      <c r="M93" s="57">
        <f>++D93+G93+J93+IF(+'[3]Rounding'!$O$131=$B93,+'[3]Rounding'!P$131,0)+IF(+'[3]Rounding'!$O$132=$B93,+'[3]Rounding'!P$132,0)+IF(+'[3]Rounding'!$O$133=$B93,+'[3]Rounding'!P$133,0)</f>
        <v>0</v>
      </c>
      <c r="N93" s="58">
        <f>++E93+H93+K93+IF(+'[3]Rounding'!$O$131=$B93,+'[3]Rounding'!Q$131,0)+IF(+'[3]Rounding'!$O$132=$B93,+'[3]Rounding'!Q$132,0)+IF(+'[3]Rounding'!$O$133=$B93,+'[3]Rounding'!Q$133,0)</f>
        <v>0</v>
      </c>
    </row>
    <row r="94" spans="1:14" ht="15">
      <c r="A94" s="8" t="s">
        <v>92</v>
      </c>
      <c r="B94" s="9">
        <f>1+B93</f>
        <v>783</v>
      </c>
      <c r="C94" s="24"/>
      <c r="D94" s="57">
        <f>+'[3]Income-2022-leva'!D94/1000+IF(+'[3]Rounding'!$C$131=$B94,+'[3]Rounding'!D$131,0)+IF(+'[3]Rounding'!$C$132=$B94,+'[3]Rounding'!D$132,0)+IF(+'[3]Rounding'!$C$133=$B94,+'[3]Rounding'!D$133,0)</f>
        <v>0</v>
      </c>
      <c r="E94" s="58">
        <f>+'[3]Income-2022-leva'!E94/1000+IF(+'[3]Rounding'!$C$131=$B94,+'[3]Rounding'!E$131,0)+IF(+'[3]Rounding'!$C$132=$B94,+'[3]Rounding'!E$132,0)+IF(+'[3]Rounding'!$C$133=$B94,+'[3]Rounding'!E$133,0)</f>
        <v>0</v>
      </c>
      <c r="F94" s="24"/>
      <c r="G94" s="57">
        <f>+'[3]Income-2022-leva'!G94/1000+IF(+'[3]Rounding'!$G$131=$B94,+'[3]Rounding'!H$131,0)+IF(+'[3]Rounding'!$G$132=$B94,+'[3]Rounding'!H$132,0)+IF(+'[3]Rounding'!$G$133=$B94,+'[3]Rounding'!H$133,0)</f>
        <v>0</v>
      </c>
      <c r="H94" s="58">
        <f>+'[3]Income-2022-leva'!H94/1000+IF(+'[3]Rounding'!$G$131=$B94,+'[3]Rounding'!I$131,0)+IF(+'[3]Rounding'!$G$132=$B94,+'[3]Rounding'!I$132,0)+IF(+'[3]Rounding'!$G$133=$B94,+'[3]Rounding'!I$133,0)</f>
        <v>0</v>
      </c>
      <c r="I94" s="24"/>
      <c r="J94" s="57">
        <f>+'[3]Income-2022-leva'!J94/1000+IF(+'[3]Rounding'!$K$131=$B94,+'[3]Rounding'!L$131,0)+IF(+'[3]Rounding'!$K$132=$B94,+'[3]Rounding'!L$132,0)+IF(+'[3]Rounding'!$K$133=$B94,+'[3]Rounding'!L$133,0)</f>
        <v>0</v>
      </c>
      <c r="K94" s="58">
        <f>+'[3]Income-2022-leva'!K94/1000+IF(+'[3]Rounding'!$K$131=$B94,+'[3]Rounding'!M$131,0)+IF(+'[3]Rounding'!$K$132=$B94,+'[3]Rounding'!M$132,0)+IF(+'[3]Rounding'!$K$133=$B94,+'[3]Rounding'!M$133,0)</f>
        <v>0</v>
      </c>
      <c r="L94" s="24"/>
      <c r="M94" s="57">
        <f>++D94+G94+J94+IF(+'[3]Rounding'!$O$131=$B94,+'[3]Rounding'!P$131,0)+IF(+'[3]Rounding'!$O$132=$B94,+'[3]Rounding'!P$132,0)+IF(+'[3]Rounding'!$O$133=$B94,+'[3]Rounding'!P$133,0)</f>
        <v>0</v>
      </c>
      <c r="N94" s="58">
        <f>++E94+H94+K94+IF(+'[3]Rounding'!$O$131=$B94,+'[3]Rounding'!Q$131,0)+IF(+'[3]Rounding'!$O$132=$B94,+'[3]Rounding'!Q$132,0)+IF(+'[3]Rounding'!$O$133=$B94,+'[3]Rounding'!Q$133,0)</f>
        <v>0</v>
      </c>
    </row>
    <row r="95" spans="1:14" ht="15">
      <c r="A95" s="48" t="s">
        <v>35</v>
      </c>
      <c r="B95" s="49">
        <v>780</v>
      </c>
      <c r="C95" s="24"/>
      <c r="D95" s="77">
        <f>+SUM(D92:D94)</f>
        <v>-3.88005</v>
      </c>
      <c r="E95" s="78">
        <f>+SUM(E92:E94)</f>
        <v>0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15.87782</v>
      </c>
      <c r="K95" s="78">
        <f>+SUM(K92:K94)</f>
        <v>0</v>
      </c>
      <c r="L95" s="24"/>
      <c r="M95" s="77">
        <f>+SUM(M92:M94)</f>
        <v>11.99777</v>
      </c>
      <c r="N95" s="78">
        <f>+SUM(N92:N94)</f>
        <v>0</v>
      </c>
    </row>
    <row r="96" spans="1:14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</row>
    <row r="97" spans="1:14" ht="15">
      <c r="A97" s="8" t="s">
        <v>94</v>
      </c>
      <c r="B97" s="9">
        <v>791</v>
      </c>
      <c r="C97" s="24"/>
      <c r="D97" s="57">
        <f>+'[3]Income-2022-leva'!D97/1000+IF(+'[3]Rounding'!$C$131=$B97,+'[3]Rounding'!D$131,0)+IF(+'[3]Rounding'!$C$132=$B97,+'[3]Rounding'!D$132,0)+IF(+'[3]Rounding'!$C$133=$B97,+'[3]Rounding'!D$133,0)</f>
        <v>0</v>
      </c>
      <c r="E97" s="58">
        <f>+'[3]Income-2022-leva'!E97/1000+IF(+'[3]Rounding'!$C$131=$B97,+'[3]Rounding'!E$131,0)+IF(+'[3]Rounding'!$C$132=$B97,+'[3]Rounding'!E$132,0)+IF(+'[3]Rounding'!$C$133=$B97,+'[3]Rounding'!E$133,0)</f>
        <v>0</v>
      </c>
      <c r="F97" s="24"/>
      <c r="G97" s="57">
        <f>+'[3]Income-2022-leva'!G97/1000+IF(+'[3]Rounding'!$G$131=$B97,+'[3]Rounding'!H$131,0)+IF(+'[3]Rounding'!$G$132=$B97,+'[3]Rounding'!H$132,0)+IF(+'[3]Rounding'!$G$133=$B97,+'[3]Rounding'!H$133,0)</f>
        <v>0</v>
      </c>
      <c r="H97" s="58">
        <f>+'[3]Income-2022-leva'!H97/1000+IF(+'[3]Rounding'!$G$131=$B97,+'[3]Rounding'!I$131,0)+IF(+'[3]Rounding'!$G$132=$B97,+'[3]Rounding'!I$132,0)+IF(+'[3]Rounding'!$G$133=$B97,+'[3]Rounding'!I$133,0)</f>
        <v>0</v>
      </c>
      <c r="I97" s="24"/>
      <c r="J97" s="57">
        <f>+'[3]Income-2022-leva'!J97/1000+IF(+'[3]Rounding'!$K$131=$B97,+'[3]Rounding'!L$131,0)+IF(+'[3]Rounding'!$K$132=$B97,+'[3]Rounding'!L$132,0)+IF(+'[3]Rounding'!$K$133=$B97,+'[3]Rounding'!L$133,0)</f>
        <v>0</v>
      </c>
      <c r="K97" s="58">
        <f>+'[3]Income-2022-leva'!K97/1000+IF(+'[3]Rounding'!$K$131=$B97,+'[3]Rounding'!M$131,0)+IF(+'[3]Rounding'!$K$132=$B97,+'[3]Rounding'!M$132,0)+IF(+'[3]Rounding'!$K$133=$B97,+'[3]Rounding'!M$133,0)</f>
        <v>0</v>
      </c>
      <c r="L97" s="24"/>
      <c r="M97" s="57">
        <f>++D97+G97+J97+IF(+'[3]Rounding'!$O$131=$B97,+'[3]Rounding'!P$131,0)+IF(+'[3]Rounding'!$O$132=$B97,+'[3]Rounding'!P$132,0)+IF(+'[3]Rounding'!$O$133=$B97,+'[3]Rounding'!P$133,0)</f>
        <v>0</v>
      </c>
      <c r="N97" s="58">
        <f>++E97+H97+K97+IF(+'[3]Rounding'!$O$131=$B97,+'[3]Rounding'!Q$131,0)+IF(+'[3]Rounding'!$O$132=$B97,+'[3]Rounding'!Q$132,0)+IF(+'[3]Rounding'!$O$133=$B97,+'[3]Rounding'!Q$133,0)</f>
        <v>0</v>
      </c>
    </row>
    <row r="98" spans="1:14" ht="15">
      <c r="A98" s="8" t="s">
        <v>95</v>
      </c>
      <c r="B98" s="9">
        <f>1+B97</f>
        <v>792</v>
      </c>
      <c r="C98" s="24"/>
      <c r="D98" s="57">
        <f>+'[3]Income-2022-leva'!D98/1000+IF(+'[3]Rounding'!$C$131=$B98,+'[3]Rounding'!D$131,0)+IF(+'[3]Rounding'!$C$132=$B98,+'[3]Rounding'!D$132,0)+IF(+'[3]Rounding'!$C$133=$B98,+'[3]Rounding'!D$133,0)</f>
        <v>0</v>
      </c>
      <c r="E98" s="58">
        <f>+'[3]Income-2022-leva'!E98/1000+IF(+'[3]Rounding'!$C$131=$B98,+'[3]Rounding'!E$131,0)+IF(+'[3]Rounding'!$C$132=$B98,+'[3]Rounding'!E$132,0)+IF(+'[3]Rounding'!$C$133=$B98,+'[3]Rounding'!E$133,0)</f>
        <v>0</v>
      </c>
      <c r="F98" s="24"/>
      <c r="G98" s="57">
        <f>+'[3]Income-2022-leva'!G98/1000+IF(+'[3]Rounding'!$G$131=$B98,+'[3]Rounding'!H$131,0)+IF(+'[3]Rounding'!$G$132=$B98,+'[3]Rounding'!H$132,0)+IF(+'[3]Rounding'!$G$133=$B98,+'[3]Rounding'!H$133,0)</f>
        <v>0</v>
      </c>
      <c r="H98" s="58">
        <f>+'[3]Income-2022-leva'!H98/1000+IF(+'[3]Rounding'!$G$131=$B98,+'[3]Rounding'!I$131,0)+IF(+'[3]Rounding'!$G$132=$B98,+'[3]Rounding'!I$132,0)+IF(+'[3]Rounding'!$G$133=$B98,+'[3]Rounding'!I$133,0)</f>
        <v>0</v>
      </c>
      <c r="I98" s="24"/>
      <c r="J98" s="57">
        <f>+'[3]Income-2022-leva'!J98/1000+IF(+'[3]Rounding'!$K$131=$B98,+'[3]Rounding'!L$131,0)+IF(+'[3]Rounding'!$K$132=$B98,+'[3]Rounding'!L$132,0)+IF(+'[3]Rounding'!$K$133=$B98,+'[3]Rounding'!L$133,0)</f>
        <v>0</v>
      </c>
      <c r="K98" s="58">
        <f>+'[3]Income-2022-leva'!K98/1000+IF(+'[3]Rounding'!$K$131=$B98,+'[3]Rounding'!M$131,0)+IF(+'[3]Rounding'!$K$132=$B98,+'[3]Rounding'!M$132,0)+IF(+'[3]Rounding'!$K$133=$B98,+'[3]Rounding'!M$133,0)</f>
        <v>0</v>
      </c>
      <c r="L98" s="24"/>
      <c r="M98" s="57">
        <f>++D98+G98+J98+IF(+'[3]Rounding'!$O$131=$B98,+'[3]Rounding'!P$131,0)+IF(+'[3]Rounding'!$O$132=$B98,+'[3]Rounding'!P$132,0)+IF(+'[3]Rounding'!$O$133=$B98,+'[3]Rounding'!P$133,0)</f>
        <v>0</v>
      </c>
      <c r="N98" s="58">
        <f>++E98+H98+K98+IF(+'[3]Rounding'!$O$131=$B98,+'[3]Rounding'!Q$131,0)+IF(+'[3]Rounding'!$O$132=$B98,+'[3]Rounding'!Q$132,0)+IF(+'[3]Rounding'!$O$133=$B98,+'[3]Rounding'!Q$133,0)</f>
        <v>0</v>
      </c>
    </row>
    <row r="99" spans="1:14" ht="15">
      <c r="A99" s="8" t="s">
        <v>96</v>
      </c>
      <c r="B99" s="9">
        <f>1+B98</f>
        <v>793</v>
      </c>
      <c r="C99" s="24"/>
      <c r="D99" s="57">
        <f>+'[3]Income-2022-leva'!D99/1000+IF(+'[3]Rounding'!$C$131=$B99,+'[3]Rounding'!D$131,0)+IF(+'[3]Rounding'!$C$132=$B99,+'[3]Rounding'!D$132,0)+IF(+'[3]Rounding'!$C$133=$B99,+'[3]Rounding'!D$133,0)</f>
        <v>0.6319400000000001</v>
      </c>
      <c r="E99" s="58">
        <f>+'[3]Income-2022-leva'!E99/1000+IF(+'[3]Rounding'!$C$131=$B99,+'[3]Rounding'!E$131,0)+IF(+'[3]Rounding'!$C$132=$B99,+'[3]Rounding'!E$132,0)+IF(+'[3]Rounding'!$C$133=$B99,+'[3]Rounding'!E$133,0)</f>
        <v>201.17532</v>
      </c>
      <c r="F99" s="24"/>
      <c r="G99" s="57">
        <f>+'[3]Income-2022-leva'!G99/1000+IF(+'[3]Rounding'!$G$131=$B99,+'[3]Rounding'!H$131,0)+IF(+'[3]Rounding'!$G$132=$B99,+'[3]Rounding'!H$132,0)+IF(+'[3]Rounding'!$G$133=$B99,+'[3]Rounding'!H$133,0)</f>
        <v>0</v>
      </c>
      <c r="H99" s="58">
        <f>+'[3]Income-2022-leva'!H99/1000+IF(+'[3]Rounding'!$G$131=$B99,+'[3]Rounding'!I$131,0)+IF(+'[3]Rounding'!$G$132=$B99,+'[3]Rounding'!I$132,0)+IF(+'[3]Rounding'!$G$133=$B99,+'[3]Rounding'!I$133,0)</f>
        <v>0</v>
      </c>
      <c r="I99" s="24"/>
      <c r="J99" s="57">
        <f>+'[3]Income-2022-leva'!J99/1000+IF(+'[3]Rounding'!$K$131=$B99,+'[3]Rounding'!L$131,0)+IF(+'[3]Rounding'!$K$132=$B99,+'[3]Rounding'!L$132,0)+IF(+'[3]Rounding'!$K$133=$B99,+'[3]Rounding'!L$133,0)</f>
        <v>0</v>
      </c>
      <c r="K99" s="58">
        <f>+'[3]Income-2022-leva'!K99/1000+IF(+'[3]Rounding'!$K$131=$B99,+'[3]Rounding'!M$131,0)+IF(+'[3]Rounding'!$K$132=$B99,+'[3]Rounding'!M$132,0)+IF(+'[3]Rounding'!$K$133=$B99,+'[3]Rounding'!M$133,0)</f>
        <v>0</v>
      </c>
      <c r="L99" s="24"/>
      <c r="M99" s="57">
        <f>++D99+G99+J99+IF(+'[3]Rounding'!$O$131=$B99,+'[3]Rounding'!P$131,0)+IF(+'[3]Rounding'!$O$132=$B99,+'[3]Rounding'!P$132,0)+IF(+'[3]Rounding'!$O$133=$B99,+'[3]Rounding'!P$133,0)</f>
        <v>0.6319400000000001</v>
      </c>
      <c r="N99" s="58">
        <f>++E99+H99+K99+IF(+'[3]Rounding'!$O$131=$B99,+'[3]Rounding'!Q$131,0)+IF(+'[3]Rounding'!$O$132=$B99,+'[3]Rounding'!Q$132,0)+IF(+'[3]Rounding'!$O$133=$B99,+'[3]Rounding'!Q$133,0)</f>
        <v>201.17532</v>
      </c>
    </row>
    <row r="100" spans="1:14" ht="15">
      <c r="A100" s="8" t="s">
        <v>97</v>
      </c>
      <c r="B100" s="9">
        <f>1+B99</f>
        <v>794</v>
      </c>
      <c r="C100" s="24"/>
      <c r="D100" s="57">
        <f>+'[3]Income-2022-leva'!D100/1000+IF(+'[3]Rounding'!$C$131=$B100,+'[3]Rounding'!D$131,0)+IF(+'[3]Rounding'!$C$132=$B100,+'[3]Rounding'!D$132,0)+IF(+'[3]Rounding'!$C$133=$B100,+'[3]Rounding'!D$133,0)</f>
        <v>0</v>
      </c>
      <c r="E100" s="58">
        <f>+'[3]Income-2022-leva'!E100/1000+IF(+'[3]Rounding'!$C$131=$B100,+'[3]Rounding'!E$131,0)+IF(+'[3]Rounding'!$C$132=$B100,+'[3]Rounding'!E$132,0)+IF(+'[3]Rounding'!$C$133=$B100,+'[3]Rounding'!E$133,0)</f>
        <v>0</v>
      </c>
      <c r="F100" s="24"/>
      <c r="G100" s="57">
        <f>+'[3]Income-2022-leva'!G100/1000+IF(+'[3]Rounding'!$G$131=$B100,+'[3]Rounding'!H$131,0)+IF(+'[3]Rounding'!$G$132=$B100,+'[3]Rounding'!H$132,0)+IF(+'[3]Rounding'!$G$133=$B100,+'[3]Rounding'!H$133,0)</f>
        <v>0</v>
      </c>
      <c r="H100" s="58">
        <f>+'[3]Income-2022-leva'!H100/1000+IF(+'[3]Rounding'!$G$131=$B100,+'[3]Rounding'!I$131,0)+IF(+'[3]Rounding'!$G$132=$B100,+'[3]Rounding'!I$132,0)+IF(+'[3]Rounding'!$G$133=$B100,+'[3]Rounding'!I$133,0)</f>
        <v>0</v>
      </c>
      <c r="I100" s="24"/>
      <c r="J100" s="57">
        <f>+'[3]Income-2022-leva'!J100/1000+IF(+'[3]Rounding'!$K$131=$B100,+'[3]Rounding'!L$131,0)+IF(+'[3]Rounding'!$K$132=$B100,+'[3]Rounding'!L$132,0)+IF(+'[3]Rounding'!$K$133=$B100,+'[3]Rounding'!L$133,0)</f>
        <v>0</v>
      </c>
      <c r="K100" s="58">
        <f>+'[3]Income-2022-leva'!K100/1000+IF(+'[3]Rounding'!$K$131=$B100,+'[3]Rounding'!M$131,0)+IF(+'[3]Rounding'!$K$132=$B100,+'[3]Rounding'!M$132,0)+IF(+'[3]Rounding'!$K$133=$B100,+'[3]Rounding'!M$133,0)</f>
        <v>0</v>
      </c>
      <c r="L100" s="24"/>
      <c r="M100" s="57">
        <f>++D100+G100+J100+IF(+'[3]Rounding'!$O$131=$B100,+'[3]Rounding'!P$131,0)+IF(+'[3]Rounding'!$O$132=$B100,+'[3]Rounding'!P$132,0)+IF(+'[3]Rounding'!$O$133=$B100,+'[3]Rounding'!P$133,0)</f>
        <v>0</v>
      </c>
      <c r="N100" s="58">
        <f>++E100+H100+K100+IF(+'[3]Rounding'!$O$131=$B100,+'[3]Rounding'!Q$131,0)+IF(+'[3]Rounding'!$O$132=$B100,+'[3]Rounding'!Q$132,0)+IF(+'[3]Rounding'!$O$133=$B100,+'[3]Rounding'!Q$133,0)</f>
        <v>0</v>
      </c>
    </row>
    <row r="101" spans="1:14" ht="15">
      <c r="A101" s="10" t="s">
        <v>98</v>
      </c>
      <c r="B101" s="11">
        <f>1+B100</f>
        <v>795</v>
      </c>
      <c r="C101" s="24"/>
      <c r="D101" s="59">
        <f>+'[3]Income-2022-leva'!D101/1000+IF(+'[3]Rounding'!$C$131=$B101,+'[3]Rounding'!D$131,0)+IF(+'[3]Rounding'!$C$132=$B101,+'[3]Rounding'!D$132,0)+IF(+'[3]Rounding'!$C$133=$B101,+'[3]Rounding'!D$133,0)</f>
        <v>0</v>
      </c>
      <c r="E101" s="60">
        <f>+'[3]Income-2022-leva'!E101/1000+IF(+'[3]Rounding'!$C$131=$B101,+'[3]Rounding'!E$131,0)+IF(+'[3]Rounding'!$C$132=$B101,+'[3]Rounding'!E$132,0)+IF(+'[3]Rounding'!$C$133=$B101,+'[3]Rounding'!E$133,0)</f>
        <v>0</v>
      </c>
      <c r="F101" s="24"/>
      <c r="G101" s="59">
        <f>+'[3]Income-2022-leva'!G101/1000+IF(+'[3]Rounding'!$G$131=$B101,+'[3]Rounding'!H$131,0)+IF(+'[3]Rounding'!$G$132=$B101,+'[3]Rounding'!H$132,0)+IF(+'[3]Rounding'!$G$133=$B101,+'[3]Rounding'!H$133,0)</f>
        <v>0</v>
      </c>
      <c r="H101" s="60">
        <f>+'[3]Income-2022-leva'!H101/1000+IF(+'[3]Rounding'!$G$131=$B101,+'[3]Rounding'!I$131,0)+IF(+'[3]Rounding'!$G$132=$B101,+'[3]Rounding'!I$132,0)+IF(+'[3]Rounding'!$G$133=$B101,+'[3]Rounding'!I$133,0)</f>
        <v>0</v>
      </c>
      <c r="I101" s="24"/>
      <c r="J101" s="59">
        <f>+'[3]Income-2022-leva'!J101/1000+IF(+'[3]Rounding'!$K$131=$B101,+'[3]Rounding'!L$131,0)+IF(+'[3]Rounding'!$K$132=$B101,+'[3]Rounding'!L$132,0)+IF(+'[3]Rounding'!$K$133=$B101,+'[3]Rounding'!L$133,0)</f>
        <v>0</v>
      </c>
      <c r="K101" s="60">
        <f>+'[3]Income-2022-leva'!K101/1000+IF(+'[3]Rounding'!$K$131=$B101,+'[3]Rounding'!M$131,0)+IF(+'[3]Rounding'!$K$132=$B101,+'[3]Rounding'!M$132,0)+IF(+'[3]Rounding'!$K$133=$B101,+'[3]Rounding'!M$133,0)</f>
        <v>0</v>
      </c>
      <c r="L101" s="24"/>
      <c r="M101" s="59">
        <f>++D101+G101+J101+IF(+'[3]Rounding'!$O$131=$B101,+'[3]Rounding'!P$131,0)+IF(+'[3]Rounding'!$O$132=$B101,+'[3]Rounding'!P$132,0)+IF(+'[3]Rounding'!$O$133=$B101,+'[3]Rounding'!P$133,0)</f>
        <v>0</v>
      </c>
      <c r="N101" s="60">
        <f>++E101+H101+K101+IF(+'[3]Rounding'!$O$131=$B101,+'[3]Rounding'!Q$131,0)+IF(+'[3]Rounding'!$O$132=$B101,+'[3]Rounding'!Q$132,0)+IF(+'[3]Rounding'!$O$133=$B101,+'[3]Rounding'!Q$133,0)</f>
        <v>0</v>
      </c>
    </row>
    <row r="102" spans="1:14" ht="15">
      <c r="A102" s="48" t="s">
        <v>65</v>
      </c>
      <c r="B102" s="49">
        <v>790</v>
      </c>
      <c r="C102" s="24"/>
      <c r="D102" s="77">
        <f>++SUM(D97:D101)</f>
        <v>0.6319400000000001</v>
      </c>
      <c r="E102" s="78">
        <f>++SUM(E97:E101)</f>
        <v>201.17532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0</v>
      </c>
      <c r="K102" s="78">
        <f>++SUM(K97:K101)</f>
        <v>0</v>
      </c>
      <c r="L102" s="24"/>
      <c r="M102" s="77">
        <f>++SUM(M97:M101)</f>
        <v>0.6319400000000001</v>
      </c>
      <c r="N102" s="78">
        <f>++SUM(N97:N101)</f>
        <v>201.17532</v>
      </c>
    </row>
    <row r="103" spans="1:14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</row>
    <row r="104" spans="1:14" ht="15">
      <c r="A104" s="8" t="s">
        <v>100</v>
      </c>
      <c r="B104" s="9">
        <v>691</v>
      </c>
      <c r="C104" s="24"/>
      <c r="D104" s="57">
        <f>+'[3]Income-2022-leva'!D104/1000+IF(+'[3]Rounding'!$C$131=$B104,+'[3]Rounding'!D$131,0)+IF(+'[3]Rounding'!$C$132=$B104,+'[3]Rounding'!D$132,0)+IF(+'[3]Rounding'!$C$133=$B104,+'[3]Rounding'!D$133,0)</f>
        <v>0</v>
      </c>
      <c r="E104" s="58">
        <f>+'[3]Income-2022-leva'!E104/1000+IF(+'[3]Rounding'!$C$131=$B104,+'[3]Rounding'!E$131,0)+IF(+'[3]Rounding'!$C$132=$B104,+'[3]Rounding'!E$132,0)+IF(+'[3]Rounding'!$C$133=$B104,+'[3]Rounding'!E$133,0)</f>
        <v>0</v>
      </c>
      <c r="F104" s="24"/>
      <c r="G104" s="57">
        <f>+'[3]Income-2022-leva'!G104/1000+IF(+'[3]Rounding'!$G$131=$B104,+'[3]Rounding'!H$131,0)+IF(+'[3]Rounding'!$G$132=$B104,+'[3]Rounding'!H$132,0)+IF(+'[3]Rounding'!$G$133=$B104,+'[3]Rounding'!H$133,0)</f>
        <v>0</v>
      </c>
      <c r="H104" s="58">
        <f>+'[3]Income-2022-leva'!H104/1000+IF(+'[3]Rounding'!$G$131=$B104,+'[3]Rounding'!I$131,0)+IF(+'[3]Rounding'!$G$132=$B104,+'[3]Rounding'!I$132,0)+IF(+'[3]Rounding'!$G$133=$B104,+'[3]Rounding'!I$133,0)</f>
        <v>0</v>
      </c>
      <c r="I104" s="24"/>
      <c r="J104" s="57">
        <f>+'[3]Income-2022-leva'!J104/1000+IF(+'[3]Rounding'!$K$131=$B104,+'[3]Rounding'!L$131,0)+IF(+'[3]Rounding'!$K$132=$B104,+'[3]Rounding'!L$132,0)+IF(+'[3]Rounding'!$K$133=$B104,+'[3]Rounding'!L$133,0)</f>
        <v>0</v>
      </c>
      <c r="K104" s="58">
        <f>+'[3]Income-2022-leva'!K104/1000+IF(+'[3]Rounding'!$K$131=$B104,+'[3]Rounding'!M$131,0)+IF(+'[3]Rounding'!$K$132=$B104,+'[3]Rounding'!M$132,0)+IF(+'[3]Rounding'!$K$133=$B104,+'[3]Rounding'!M$133,0)</f>
        <v>0</v>
      </c>
      <c r="L104" s="24"/>
      <c r="M104" s="57">
        <f>++D104+G104+J104+IF(+'[3]Rounding'!$O$131=$B104,+'[3]Rounding'!P$131,0)+IF(+'[3]Rounding'!$O$132=$B104,+'[3]Rounding'!P$132,0)+IF(+'[3]Rounding'!$O$133=$B104,+'[3]Rounding'!P$133,0)</f>
        <v>0</v>
      </c>
      <c r="N104" s="58">
        <f>++E104+H104+K104+IF(+'[3]Rounding'!$O$131=$B104,+'[3]Rounding'!Q$131,0)+IF(+'[3]Rounding'!$O$132=$B104,+'[3]Rounding'!Q$132,0)+IF(+'[3]Rounding'!$O$133=$B104,+'[3]Rounding'!Q$133,0)</f>
        <v>0</v>
      </c>
    </row>
    <row r="105" spans="1:14" ht="15">
      <c r="A105" s="8" t="s">
        <v>101</v>
      </c>
      <c r="B105" s="9">
        <f>1+B104</f>
        <v>692</v>
      </c>
      <c r="C105" s="24"/>
      <c r="D105" s="57">
        <f>+'[3]Income-2022-leva'!D105/1000+IF(+'[3]Rounding'!$C$131=$B105,+'[3]Rounding'!D$131,0)+IF(+'[3]Rounding'!$C$132=$B105,+'[3]Rounding'!D$132,0)+IF(+'[3]Rounding'!$C$133=$B105,+'[3]Rounding'!D$133,0)</f>
        <v>0</v>
      </c>
      <c r="E105" s="58">
        <f>+'[3]Income-2022-leva'!E105/1000+IF(+'[3]Rounding'!$C$131=$B105,+'[3]Rounding'!E$131,0)+IF(+'[3]Rounding'!$C$132=$B105,+'[3]Rounding'!E$132,0)+IF(+'[3]Rounding'!$C$133=$B105,+'[3]Rounding'!E$133,0)</f>
        <v>18.53515</v>
      </c>
      <c r="F105" s="24"/>
      <c r="G105" s="57">
        <f>+'[3]Income-2022-leva'!G105/1000+IF(+'[3]Rounding'!$G$131=$B105,+'[3]Rounding'!H$131,0)+IF(+'[3]Rounding'!$G$132=$B105,+'[3]Rounding'!H$132,0)+IF(+'[3]Rounding'!$G$133=$B105,+'[3]Rounding'!H$133,0)</f>
        <v>0</v>
      </c>
      <c r="H105" s="58">
        <f>+'[3]Income-2022-leva'!H105/1000+IF(+'[3]Rounding'!$G$131=$B105,+'[3]Rounding'!I$131,0)+IF(+'[3]Rounding'!$G$132=$B105,+'[3]Rounding'!I$132,0)+IF(+'[3]Rounding'!$G$133=$B105,+'[3]Rounding'!I$133,0)</f>
        <v>0</v>
      </c>
      <c r="I105" s="24"/>
      <c r="J105" s="57">
        <f>+'[3]Income-2022-leva'!J105/1000+IF(+'[3]Rounding'!$K$131=$B105,+'[3]Rounding'!L$131,0)+IF(+'[3]Rounding'!$K$132=$B105,+'[3]Rounding'!L$132,0)+IF(+'[3]Rounding'!$K$133=$B105,+'[3]Rounding'!L$133,0)</f>
        <v>0</v>
      </c>
      <c r="K105" s="58">
        <f>+'[3]Income-2022-leva'!K105/1000+IF(+'[3]Rounding'!$K$131=$B105,+'[3]Rounding'!M$131,0)+IF(+'[3]Rounding'!$K$132=$B105,+'[3]Rounding'!M$132,0)+IF(+'[3]Rounding'!$K$133=$B105,+'[3]Rounding'!M$133,0)</f>
        <v>0</v>
      </c>
      <c r="L105" s="24"/>
      <c r="M105" s="57">
        <f>++D105+G105+J105+IF(+'[3]Rounding'!$O$131=$B105,+'[3]Rounding'!P$131,0)+IF(+'[3]Rounding'!$O$132=$B105,+'[3]Rounding'!P$132,0)+IF(+'[3]Rounding'!$O$133=$B105,+'[3]Rounding'!P$133,0)</f>
        <v>0</v>
      </c>
      <c r="N105" s="58">
        <f>++E105+H105+K105+IF(+'[3]Rounding'!$O$131=$B105,+'[3]Rounding'!Q$131,0)+IF(+'[3]Rounding'!$O$132=$B105,+'[3]Rounding'!Q$132,0)+IF(+'[3]Rounding'!$O$133=$B105,+'[3]Rounding'!Q$133,0)</f>
        <v>18.53515</v>
      </c>
    </row>
    <row r="106" spans="1:14" ht="15">
      <c r="A106" s="8" t="s">
        <v>102</v>
      </c>
      <c r="B106" s="9">
        <f>1+B105</f>
        <v>693</v>
      </c>
      <c r="C106" s="24"/>
      <c r="D106" s="57">
        <f>+'[3]Income-2022-leva'!D106/1000+IF(+'[3]Rounding'!$C$131=$B106,+'[3]Rounding'!D$131,0)+IF(+'[3]Rounding'!$C$132=$B106,+'[3]Rounding'!D$132,0)+IF(+'[3]Rounding'!$C$133=$B106,+'[3]Rounding'!D$133,0)</f>
        <v>0</v>
      </c>
      <c r="E106" s="58">
        <f>+'[3]Income-2022-leva'!E106/1000+IF(+'[3]Rounding'!$C$131=$B106,+'[3]Rounding'!E$131,0)+IF(+'[3]Rounding'!$C$132=$B106,+'[3]Rounding'!E$132,0)+IF(+'[3]Rounding'!$C$133=$B106,+'[3]Rounding'!E$133,0)</f>
        <v>202.37619</v>
      </c>
      <c r="F106" s="24"/>
      <c r="G106" s="57">
        <f>+'[3]Income-2022-leva'!G106/1000+IF(+'[3]Rounding'!$G$131=$B106,+'[3]Rounding'!H$131,0)+IF(+'[3]Rounding'!$G$132=$B106,+'[3]Rounding'!H$132,0)+IF(+'[3]Rounding'!$G$133=$B106,+'[3]Rounding'!H$133,0)</f>
        <v>0</v>
      </c>
      <c r="H106" s="58">
        <f>+'[3]Income-2022-leva'!H106/1000+IF(+'[3]Rounding'!$G$131=$B106,+'[3]Rounding'!I$131,0)+IF(+'[3]Rounding'!$G$132=$B106,+'[3]Rounding'!I$132,0)+IF(+'[3]Rounding'!$G$133=$B106,+'[3]Rounding'!I$133,0)</f>
        <v>0</v>
      </c>
      <c r="I106" s="24"/>
      <c r="J106" s="57">
        <f>+'[3]Income-2022-leva'!J106/1000+IF(+'[3]Rounding'!$K$131=$B106,+'[3]Rounding'!L$131,0)+IF(+'[3]Rounding'!$K$132=$B106,+'[3]Rounding'!L$132,0)+IF(+'[3]Rounding'!$K$133=$B106,+'[3]Rounding'!L$133,0)</f>
        <v>0.05873</v>
      </c>
      <c r="K106" s="58">
        <f>+'[3]Income-2022-leva'!K106/1000+IF(+'[3]Rounding'!$K$131=$B106,+'[3]Rounding'!M$131,0)+IF(+'[3]Rounding'!$K$132=$B106,+'[3]Rounding'!M$132,0)+IF(+'[3]Rounding'!$K$133=$B106,+'[3]Rounding'!M$133,0)</f>
        <v>69.54644</v>
      </c>
      <c r="L106" s="24"/>
      <c r="M106" s="57">
        <f>++D106+G106+J106+IF(+'[3]Rounding'!$O$131=$B106,+'[3]Rounding'!P$131,0)+IF(+'[3]Rounding'!$O$132=$B106,+'[3]Rounding'!P$132,0)+IF(+'[3]Rounding'!$O$133=$B106,+'[3]Rounding'!P$133,0)</f>
        <v>0.05873</v>
      </c>
      <c r="N106" s="58">
        <f>++E106+H106+K106+IF(+'[3]Rounding'!$O$131=$B106,+'[3]Rounding'!Q$131,0)+IF(+'[3]Rounding'!$O$132=$B106,+'[3]Rounding'!Q$132,0)+IF(+'[3]Rounding'!$O$133=$B106,+'[3]Rounding'!Q$133,0)</f>
        <v>271.92263</v>
      </c>
    </row>
    <row r="107" spans="1:14" ht="15">
      <c r="A107" s="8" t="s">
        <v>103</v>
      </c>
      <c r="B107" s="9">
        <f>1+B106</f>
        <v>694</v>
      </c>
      <c r="C107" s="24"/>
      <c r="D107" s="57">
        <f>+'[3]Income-2022-leva'!D107/1000+IF(+'[3]Rounding'!$C$131=$B107,+'[3]Rounding'!D$131,0)+IF(+'[3]Rounding'!$C$132=$B107,+'[3]Rounding'!D$132,0)+IF(+'[3]Rounding'!$C$133=$B107,+'[3]Rounding'!D$133,0)</f>
        <v>0</v>
      </c>
      <c r="E107" s="58">
        <f>+'[3]Income-2022-leva'!E107/1000+IF(+'[3]Rounding'!$C$131=$B107,+'[3]Rounding'!E$131,0)+IF(+'[3]Rounding'!$C$132=$B107,+'[3]Rounding'!E$132,0)+IF(+'[3]Rounding'!$C$133=$B107,+'[3]Rounding'!E$133,0)</f>
        <v>0</v>
      </c>
      <c r="F107" s="24"/>
      <c r="G107" s="57">
        <f>+'[3]Income-2022-leva'!G107/1000+IF(+'[3]Rounding'!$G$131=$B107,+'[3]Rounding'!H$131,0)+IF(+'[3]Rounding'!$G$132=$B107,+'[3]Rounding'!H$132,0)+IF(+'[3]Rounding'!$G$133=$B107,+'[3]Rounding'!H$133,0)</f>
        <v>0</v>
      </c>
      <c r="H107" s="58">
        <f>+'[3]Income-2022-leva'!H107/1000+IF(+'[3]Rounding'!$G$131=$B107,+'[3]Rounding'!I$131,0)+IF(+'[3]Rounding'!$G$132=$B107,+'[3]Rounding'!I$132,0)+IF(+'[3]Rounding'!$G$133=$B107,+'[3]Rounding'!I$133,0)</f>
        <v>0</v>
      </c>
      <c r="I107" s="24"/>
      <c r="J107" s="57">
        <f>+'[3]Income-2022-leva'!J107/1000+IF(+'[3]Rounding'!$K$131=$B107,+'[3]Rounding'!L$131,0)+IF(+'[3]Rounding'!$K$132=$B107,+'[3]Rounding'!L$132,0)+IF(+'[3]Rounding'!$K$133=$B107,+'[3]Rounding'!L$133,0)</f>
        <v>0</v>
      </c>
      <c r="K107" s="58">
        <f>+'[3]Income-2022-leva'!K107/1000+IF(+'[3]Rounding'!$K$131=$B107,+'[3]Rounding'!M$131,0)+IF(+'[3]Rounding'!$K$132=$B107,+'[3]Rounding'!M$132,0)+IF(+'[3]Rounding'!$K$133=$B107,+'[3]Rounding'!M$133,0)</f>
        <v>0</v>
      </c>
      <c r="L107" s="24"/>
      <c r="M107" s="57">
        <f>++D107+G107+J107+IF(+'[3]Rounding'!$O$131=$B107,+'[3]Rounding'!P$131,0)+IF(+'[3]Rounding'!$O$132=$B107,+'[3]Rounding'!P$132,0)+IF(+'[3]Rounding'!$O$133=$B107,+'[3]Rounding'!P$133,0)</f>
        <v>0</v>
      </c>
      <c r="N107" s="58">
        <f>++E107+H107+K107+IF(+'[3]Rounding'!$O$131=$B107,+'[3]Rounding'!Q$131,0)+IF(+'[3]Rounding'!$O$132=$B107,+'[3]Rounding'!Q$132,0)+IF(+'[3]Rounding'!$O$133=$B107,+'[3]Rounding'!Q$133,0)</f>
        <v>0</v>
      </c>
    </row>
    <row r="108" spans="1:14" ht="15">
      <c r="A108" s="10" t="s">
        <v>104</v>
      </c>
      <c r="B108" s="11">
        <f>1+B107</f>
        <v>695</v>
      </c>
      <c r="C108" s="24"/>
      <c r="D108" s="59">
        <f>+'[3]Income-2022-leva'!D108/1000+IF(+'[3]Rounding'!$C$131=$B108,+'[3]Rounding'!D$131,0)+IF(+'[3]Rounding'!$C$132=$B108,+'[3]Rounding'!D$132,0)+IF(+'[3]Rounding'!$C$133=$B108,+'[3]Rounding'!D$133,0)</f>
        <v>0</v>
      </c>
      <c r="E108" s="60">
        <f>+'[3]Income-2022-leva'!E108/1000+IF(+'[3]Rounding'!$C$131=$B108,+'[3]Rounding'!E$131,0)+IF(+'[3]Rounding'!$C$132=$B108,+'[3]Rounding'!E$132,0)+IF(+'[3]Rounding'!$C$133=$B108,+'[3]Rounding'!E$133,0)</f>
        <v>0</v>
      </c>
      <c r="F108" s="24"/>
      <c r="G108" s="59">
        <f>+'[3]Income-2022-leva'!G108/1000+IF(+'[3]Rounding'!$G$131=$B108,+'[3]Rounding'!H$131,0)+IF(+'[3]Rounding'!$G$132=$B108,+'[3]Rounding'!H$132,0)+IF(+'[3]Rounding'!$G$133=$B108,+'[3]Rounding'!H$133,0)</f>
        <v>0</v>
      </c>
      <c r="H108" s="60">
        <f>+'[3]Income-2022-leva'!H108/1000+IF(+'[3]Rounding'!$G$131=$B108,+'[3]Rounding'!I$131,0)+IF(+'[3]Rounding'!$G$132=$B108,+'[3]Rounding'!I$132,0)+IF(+'[3]Rounding'!$G$133=$B108,+'[3]Rounding'!I$133,0)</f>
        <v>0</v>
      </c>
      <c r="I108" s="24"/>
      <c r="J108" s="59">
        <f>+'[3]Income-2022-leva'!J108/1000+IF(+'[3]Rounding'!$K$131=$B108,+'[3]Rounding'!L$131,0)+IF(+'[3]Rounding'!$K$132=$B108,+'[3]Rounding'!L$132,0)+IF(+'[3]Rounding'!$K$133=$B108,+'[3]Rounding'!L$133,0)</f>
        <v>0</v>
      </c>
      <c r="K108" s="60">
        <f>+'[3]Income-2022-leva'!K108/1000+IF(+'[3]Rounding'!$K$131=$B108,+'[3]Rounding'!M$131,0)+IF(+'[3]Rounding'!$K$132=$B108,+'[3]Rounding'!M$132,0)+IF(+'[3]Rounding'!$K$133=$B108,+'[3]Rounding'!M$133,0)</f>
        <v>0</v>
      </c>
      <c r="L108" s="24"/>
      <c r="M108" s="59">
        <f>++D108+G108+J108+IF(+'[3]Rounding'!$O$131=$B108,+'[3]Rounding'!P$131,0)+IF(+'[3]Rounding'!$O$132=$B108,+'[3]Rounding'!P$132,0)+IF(+'[3]Rounding'!$O$133=$B108,+'[3]Rounding'!P$133,0)</f>
        <v>0</v>
      </c>
      <c r="N108" s="60">
        <f>++E108+H108+K108+IF(+'[3]Rounding'!$O$131=$B108,+'[3]Rounding'!Q$131,0)+IF(+'[3]Rounding'!$O$132=$B108,+'[3]Rounding'!Q$132,0)+IF(+'[3]Rounding'!$O$133=$B108,+'[3]Rounding'!Q$133,0)</f>
        <v>0</v>
      </c>
    </row>
    <row r="109" spans="1:14" ht="15">
      <c r="A109" s="48" t="s">
        <v>69</v>
      </c>
      <c r="B109" s="49">
        <v>690</v>
      </c>
      <c r="C109" s="24"/>
      <c r="D109" s="77">
        <f>++SUM(D104:D108)</f>
        <v>0</v>
      </c>
      <c r="E109" s="78">
        <f>++SUM(E104:E108)</f>
        <v>220.91134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0.05873</v>
      </c>
      <c r="K109" s="78">
        <f>++SUM(K104:K108)</f>
        <v>69.54644</v>
      </c>
      <c r="L109" s="24"/>
      <c r="M109" s="77">
        <f>++SUM(M104:M108)</f>
        <v>0.05873</v>
      </c>
      <c r="N109" s="78">
        <f>++SUM(N104:N108)</f>
        <v>290.45778</v>
      </c>
    </row>
    <row r="110" spans="1:14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</row>
    <row r="111" spans="1:14" ht="18" thickBot="1">
      <c r="A111" s="50" t="s">
        <v>105</v>
      </c>
      <c r="B111" s="51">
        <v>799</v>
      </c>
      <c r="C111" s="24"/>
      <c r="D111" s="79">
        <f>+D90+D95+D102-D109</f>
        <v>-33.60196</v>
      </c>
      <c r="E111" s="80">
        <f>+E90+E95+E102-E109</f>
        <v>1294.8421600000001</v>
      </c>
      <c r="F111" s="24"/>
      <c r="G111" s="79">
        <f>+G90+G95+G102-G109</f>
        <v>0</v>
      </c>
      <c r="H111" s="80">
        <f>+H90+H95+H102-H109</f>
        <v>0</v>
      </c>
      <c r="I111" s="24"/>
      <c r="J111" s="79">
        <f>+J90+J95+J102-J109</f>
        <v>10.733889999999999</v>
      </c>
      <c r="K111" s="80">
        <f>+K90+K95+K102-K109</f>
        <v>1671.88303</v>
      </c>
      <c r="L111" s="24"/>
      <c r="M111" s="79">
        <f>+M90+M95+M102-M109</f>
        <v>-22.868069999999996</v>
      </c>
      <c r="N111" s="80">
        <f>+N90+N95+N102-N109</f>
        <v>2966.7251899999997</v>
      </c>
    </row>
    <row r="112" spans="1:14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</row>
    <row r="113" spans="1:14" ht="18" thickBot="1">
      <c r="A113" s="52" t="s">
        <v>106</v>
      </c>
      <c r="B113" s="29">
        <v>1000</v>
      </c>
      <c r="C113" s="24"/>
      <c r="D113" s="81">
        <f>+D40+D81+D85+D111-D77</f>
        <v>-4159.0346100000015</v>
      </c>
      <c r="E113" s="82">
        <f>+E40+E81+E85+E111-E77</f>
        <v>-3904.4373200000045</v>
      </c>
      <c r="F113" s="24"/>
      <c r="G113" s="81">
        <f>+G40+G81+G85+G111-G77</f>
        <v>-276.65398</v>
      </c>
      <c r="H113" s="82">
        <f>+H40+H81+H85+H111-H77</f>
        <v>417.2457700000001</v>
      </c>
      <c r="I113" s="24"/>
      <c r="J113" s="81">
        <f>+J40+J81+J85+J111-J77</f>
        <v>-534.3052100000001</v>
      </c>
      <c r="K113" s="82">
        <f>+K40+K81+K85+K111-K77</f>
        <v>-609.7062799999994</v>
      </c>
      <c r="L113" s="24"/>
      <c r="M113" s="81">
        <f>+M40+M81+M85+M111-M77</f>
        <v>-4969.9938</v>
      </c>
      <c r="N113" s="82">
        <f>+N40+N81+N85+N111-N77</f>
        <v>-4096.897830000002</v>
      </c>
    </row>
    <row r="114" spans="1:14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</row>
    <row r="115" spans="1:14" ht="18">
      <c r="A115" s="118" t="s">
        <v>107</v>
      </c>
      <c r="B115" s="104"/>
      <c r="C115" s="24"/>
      <c r="D115" s="119" t="str">
        <f>+'[3]Income-2022-leva'!D115</f>
        <v>11.04.2022г.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</row>
    <row r="116" spans="1:14" ht="15">
      <c r="A116" s="101"/>
      <c r="B116" s="101"/>
      <c r="C116" s="24"/>
      <c r="D116" s="101"/>
      <c r="E116" s="101"/>
      <c r="F116" s="24"/>
      <c r="G116" s="106"/>
      <c r="H116" s="183" t="str">
        <f>+'[3]BALANCE-SHEET-2022-leva'!H97:J97</f>
        <v>Подп.Илия Христов</v>
      </c>
      <c r="I116" s="183"/>
      <c r="J116" s="183"/>
      <c r="K116" s="106"/>
      <c r="L116" s="24"/>
      <c r="M116" s="184" t="str">
        <f>+'[3]BALANCE-SHEET-2022-leva'!M97</f>
        <v>Бриг.ген. Иван Маламов</v>
      </c>
      <c r="N116" s="184"/>
    </row>
    <row r="117" spans="1:14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</row>
    <row r="118" spans="1:14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1:14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</row>
    <row r="120" spans="1:14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</row>
    <row r="121" spans="1:14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</row>
    <row r="122" spans="1:14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</row>
    <row r="123" spans="1:14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</row>
    <row r="124" spans="1:14" ht="15">
      <c r="A124" s="129" t="s">
        <v>113</v>
      </c>
      <c r="B124" s="130"/>
      <c r="C124" s="128"/>
      <c r="D124" s="149">
        <f>+ROUND(D113-'[3]BALANCE-SHEET-2022'!D65,0)</f>
        <v>0</v>
      </c>
      <c r="E124" s="150">
        <f>+ROUND(E113-'[3]BALANCE-SHEET-2022'!E65,0)</f>
        <v>0</v>
      </c>
      <c r="F124" s="151"/>
      <c r="G124" s="152">
        <f>+ROUND(G113-'[3]BALANCE-SHEET-2022'!G65,0)</f>
        <v>0</v>
      </c>
      <c r="H124" s="153">
        <f>+ROUND(H113-'[3]BALANCE-SHEET-2022'!H65,0)</f>
        <v>0</v>
      </c>
      <c r="I124" s="154"/>
      <c r="J124" s="155">
        <f>+ROUND(J113-'[3]BALANCE-SHEET-2022'!J65,0)</f>
        <v>0</v>
      </c>
      <c r="K124" s="156">
        <f>+ROUND(K113-'[3]BALANCE-SHEET-2022'!K65,0)</f>
        <v>0</v>
      </c>
      <c r="L124" s="151"/>
      <c r="M124" s="157">
        <f>+ROUND(M113-'[3]BALANCE-SHEET-2022'!M65,0)</f>
        <v>0</v>
      </c>
      <c r="N124" s="158">
        <f>+ROUND(N113-'[3]BALANCE-SHEET-2022'!N65,0)</f>
        <v>0</v>
      </c>
    </row>
    <row r="125" spans="1:14" ht="15.75" thickBot="1">
      <c r="A125" s="139" t="s">
        <v>114</v>
      </c>
      <c r="B125" s="140"/>
      <c r="C125" s="128"/>
      <c r="D125" s="159">
        <f>+ROUND(D113-(SUM('[3]TRIAL-BALANCE'!T384:T828)-SUM('[3]TRIAL-BALANCE'!S384:S828))/1000,0)</f>
        <v>0</v>
      </c>
      <c r="E125" s="160">
        <f>+ROUND(E113-'[3]R &amp; E data-2021'!P464/1000,0)</f>
        <v>0</v>
      </c>
      <c r="F125" s="151"/>
      <c r="G125" s="161">
        <f>+ROUND(G113-(SUM('[3]TRIAL-BALANCE'!AA384:AA828)-SUM('[3]TRIAL-BALANCE'!Z384:Z828))/1000,0)</f>
        <v>0</v>
      </c>
      <c r="H125" s="162">
        <f>+ROUND(H113-'[3]R &amp; E data-2021'!S464/1000,0)</f>
        <v>0</v>
      </c>
      <c r="I125" s="154"/>
      <c r="J125" s="163">
        <f>+ROUND(J113-(SUM('[3]TRIAL-BALANCE'!AH384:AH828)-SUM('[3]TRIAL-BALANCE'!AG384:AG828))/1000,0)</f>
        <v>0</v>
      </c>
      <c r="K125" s="164">
        <f>+ROUND(K113-'[3]R &amp; E data-2021'!V464/1000,0)</f>
        <v>0</v>
      </c>
      <c r="L125" s="151"/>
      <c r="M125" s="165">
        <f>+ROUND(M113-P113,0)-ROUND((SUM('[3]TRIAL-BALANCE'!AP384:AP828)-SUM('[3]TRIAL-BALANCE'!AO384:AO828))/1000,0)</f>
        <v>0</v>
      </c>
      <c r="N125" s="166">
        <f>+ROUND(N113-Q113,0)-ROUND('[3]R &amp; E data-2021'!Y464/1000,0)</f>
        <v>0</v>
      </c>
    </row>
  </sheetData>
  <sheetProtection/>
  <mergeCells count="14">
    <mergeCell ref="J2:K2"/>
    <mergeCell ref="M2:N2"/>
    <mergeCell ref="H116:J116"/>
    <mergeCell ref="M116:N116"/>
    <mergeCell ref="B7:B9"/>
    <mergeCell ref="M7:N8"/>
    <mergeCell ref="K3:N3"/>
    <mergeCell ref="A1:D1"/>
    <mergeCell ref="G1:H1"/>
    <mergeCell ref="A2:D2"/>
    <mergeCell ref="A3:D3"/>
    <mergeCell ref="G3:H3"/>
    <mergeCell ref="B5:G5"/>
    <mergeCell ref="E2:H2"/>
  </mergeCells>
  <conditionalFormatting sqref="M5">
    <cfRule type="cellIs" priority="15" dxfId="32" operator="equal" stopIfTrue="1">
      <formula>0</formula>
    </cfRule>
  </conditionalFormatting>
  <conditionalFormatting sqref="A1:D1 G1:H1 G3:H3 K1">
    <cfRule type="cellIs" priority="16" dxfId="33" operator="equal" stopIfTrue="1">
      <formula>0</formula>
    </cfRule>
  </conditionalFormatting>
  <conditionalFormatting sqref="G124:H125 J124:K125 D124:E125 M124:N124">
    <cfRule type="cellIs" priority="14" dxfId="34" operator="notEqual" stopIfTrue="1">
      <formula>0</formula>
    </cfRule>
  </conditionalFormatting>
  <conditionalFormatting sqref="D121:E122">
    <cfRule type="cellIs" priority="12" dxfId="35" operator="equal" stopIfTrue="1">
      <formula>"НЕРАВНЕНИЕ !"</formula>
    </cfRule>
    <cfRule type="cellIs" priority="13" dxfId="2" operator="equal" stopIfTrue="1">
      <formula>"НЕРАВНЕНИЕ !"</formula>
    </cfRule>
  </conditionalFormatting>
  <conditionalFormatting sqref="G121:H122">
    <cfRule type="cellIs" priority="11" dxfId="35" operator="equal" stopIfTrue="1">
      <formula>"НЕРАВНЕНИЕ !"</formula>
    </cfRule>
  </conditionalFormatting>
  <conditionalFormatting sqref="J121:K122 M121:N122">
    <cfRule type="cellIs" priority="10" dxfId="35" operator="equal" stopIfTrue="1">
      <formula>"НЕРАВНЕНИЕ !"</formula>
    </cfRule>
  </conditionalFormatting>
  <conditionalFormatting sqref="K3">
    <cfRule type="cellIs" priority="9" dxfId="33" operator="equal" stopIfTrue="1">
      <formula>0</formula>
    </cfRule>
  </conditionalFormatting>
  <conditionalFormatting sqref="N1">
    <cfRule type="cellIs" priority="8" dxfId="33" operator="equal" stopIfTrue="1">
      <formula>0</formula>
    </cfRule>
  </conditionalFormatting>
  <conditionalFormatting sqref="M125:N125">
    <cfRule type="cellIs" priority="7" dxfId="34" operator="notEqual" stopIfTrue="1">
      <formula>0</formula>
    </cfRule>
  </conditionalFormatting>
  <conditionalFormatting sqref="A9">
    <cfRule type="cellIs" priority="6" dxfId="35" operator="equal">
      <formula>"Непопълнен ред в таблица 'Cash-deficit'!"</formula>
    </cfRule>
  </conditionalFormatting>
  <conditionalFormatting sqref="A3:D3">
    <cfRule type="cellIs" priority="5" dxfId="33" operator="equal" stopIfTrue="1">
      <formula>0</formula>
    </cfRule>
  </conditionalFormatting>
  <conditionalFormatting sqref="E2:H2">
    <cfRule type="cellIs" priority="3" dxfId="35" operator="equal">
      <formula>"отчетено НЕРАВНЕНИЕ в таблица 'Status'!"</formula>
    </cfRule>
    <cfRule type="cellIs" priority="4" dxfId="36" operator="equal">
      <formula>0</formula>
    </cfRule>
  </conditionalFormatting>
  <conditionalFormatting sqref="J2:K2">
    <cfRule type="cellIs" priority="2" dxfId="35" operator="notEqual">
      <formula>0</formula>
    </cfRule>
  </conditionalFormatting>
  <conditionalFormatting sqref="M2:N2">
    <cfRule type="cellIs" priority="1" dxfId="35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2022-04-15T11:44:41Z</dcterms:modified>
  <cp:category/>
  <cp:version/>
  <cp:contentType/>
  <cp:contentStatus/>
</cp:coreProperties>
</file>